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06"/>
  <workbookPr codeName="ThisWorkbook" defaultThemeVersion="124226"/>
  <mc:AlternateContent xmlns:mc="http://schemas.openxmlformats.org/markup-compatibility/2006">
    <mc:Choice Requires="x15">
      <x15ac:absPath xmlns:x15ac="http://schemas.microsoft.com/office/spreadsheetml/2010/11/ac" url="/var/mobile/Containers/Data/Application/5466C8EC-1F2A-4923-918A-DCB533ED77D8/Library/Caches/SideLoading/"/>
    </mc:Choice>
  </mc:AlternateContent>
  <xr:revisionPtr revIDLastSave="0" documentId="8_{A149B561-32AF-C649-A1E7-3AEB0C080082}" xr6:coauthVersionLast="45" xr6:coauthVersionMax="45" xr10:uidLastSave="{00000000-0000-0000-0000-000000000000}"/>
  <bookViews>
    <workbookView xWindow="-120" yWindow="-120" windowWidth="20730" windowHeight="11760" tabRatio="839" activeTab="2" xr2:uid="{00000000-000D-0000-FFFF-FFFF00000000}"/>
  </bookViews>
  <sheets>
    <sheet name="Zoznam tímov a pretekárov" sheetId="63" r:id="rId1"/>
    <sheet name="družstvá 1.preteky" sheetId="15" r:id="rId2"/>
    <sheet name="družstvá 2.preteky" sheetId="65" r:id="rId3"/>
    <sheet name="Priebežné poradie po 1. a 2. k." sheetId="62" state="hidden" r:id="rId4"/>
    <sheet name="12 družstiev Pretek č. 3" sheetId="66" state="hidden" r:id="rId5"/>
    <sheet name="12 družstiev Pretek č. 4" sheetId="68" state="hidden" r:id="rId6"/>
    <sheet name="Priebežné poradie po 3. a 4 " sheetId="69" state="hidden" r:id="rId7"/>
    <sheet name="vazne 1.preteky" sheetId="72" state="hidden" r:id="rId8"/>
    <sheet name="vazne 2.preteky" sheetId="71" state="hidden" r:id="rId9"/>
    <sheet name="Jednotlivci" sheetId="75" r:id="rId10"/>
    <sheet name="Jednotlivci na zoradenie" sheetId="78" state="hidden" r:id="rId11"/>
    <sheet name="Sheet2" sheetId="73" state="hidden" r:id="rId12"/>
    <sheet name="Sheet1" sheetId="74" state="hidden" r:id="rId13"/>
  </sheets>
  <definedNames>
    <definedName name="_xlnm._FilterDatabase" localSheetId="9" hidden="1">Jednotlivci!$A$4:$H$4</definedName>
    <definedName name="_xlnm._FilterDatabase" localSheetId="10" hidden="1">'Jednotlivci na zoradenie'!$A$4:$H$4</definedName>
    <definedName name="_xlnm.Print_Area" localSheetId="4">'12 družstiev Pretek č. 3'!$A$1:$V$29</definedName>
    <definedName name="_xlnm.Print_Area" localSheetId="5">'12 družstiev Pretek č. 4'!$A$1:$V$29</definedName>
    <definedName name="_xlnm.Print_Area" localSheetId="1">'družstvá 1.preteky'!$A$1:$Q$65</definedName>
    <definedName name="_xlnm.Print_Area" localSheetId="2">'družstvá 2.preteky'!$A$1:$V$65</definedName>
    <definedName name="_xlnm.Print_Area" localSheetId="10">'Jednotlivci na zoradenie'!$A$1:$H$72</definedName>
    <definedName name="_xlnm.Print_Area" localSheetId="3">'Priebežné poradie po 1. a 2. k.'!$A$1:$Q$17</definedName>
    <definedName name="_xlnm.Print_Area" localSheetId="6">'Priebežné poradie po 3. a 4 '!$A$1:$Q$17</definedName>
    <definedName name="_xlnm.Print_Area" localSheetId="7">'vazne 1.preteky'!$A$1:$AH$29</definedName>
    <definedName name="_xlnm.Print_Area" localSheetId="8">'vazne 2.preteky'!$A$1:$AH$29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6" i="65" l="1"/>
  <c r="N54" i="65"/>
  <c r="M54" i="65"/>
  <c r="N52" i="65"/>
  <c r="M52" i="65"/>
  <c r="N50" i="65"/>
  <c r="M50" i="65"/>
  <c r="N48" i="65"/>
  <c r="M48" i="65"/>
  <c r="N46" i="65"/>
  <c r="M46" i="65"/>
  <c r="N44" i="65"/>
  <c r="M44" i="65"/>
  <c r="N42" i="65"/>
  <c r="M42" i="65"/>
  <c r="N40" i="65"/>
  <c r="M40" i="65"/>
  <c r="N38" i="65"/>
  <c r="M38" i="65"/>
  <c r="N36" i="65"/>
  <c r="M36" i="65"/>
  <c r="N34" i="65"/>
  <c r="M34" i="65"/>
  <c r="N30" i="65"/>
  <c r="N32" i="65"/>
  <c r="M32" i="65"/>
  <c r="M30" i="65"/>
  <c r="N28" i="65"/>
  <c r="M28" i="65"/>
  <c r="N26" i="65"/>
  <c r="M26" i="65"/>
  <c r="N24" i="65"/>
  <c r="M24" i="65"/>
  <c r="N22" i="65"/>
  <c r="M22" i="65"/>
  <c r="N20" i="65"/>
  <c r="M20" i="65"/>
  <c r="N18" i="65"/>
  <c r="M18" i="65"/>
  <c r="N16" i="65"/>
  <c r="M16" i="65"/>
  <c r="M14" i="65"/>
  <c r="N14" i="65"/>
  <c r="N12" i="65"/>
  <c r="M12" i="65"/>
  <c r="N10" i="65"/>
  <c r="M10" i="65"/>
  <c r="N8" i="65"/>
  <c r="M8" i="65"/>
  <c r="N6" i="65"/>
  <c r="M6" i="65"/>
  <c r="K56" i="65"/>
  <c r="J56" i="65"/>
  <c r="K54" i="65"/>
  <c r="J54" i="65"/>
  <c r="K52" i="65"/>
  <c r="J52" i="65"/>
  <c r="K50" i="65"/>
  <c r="J50" i="65"/>
  <c r="K48" i="65"/>
  <c r="J48" i="65"/>
  <c r="K46" i="65"/>
  <c r="J46" i="65"/>
  <c r="K44" i="65"/>
  <c r="J44" i="65"/>
  <c r="K42" i="65"/>
  <c r="J42" i="65"/>
  <c r="K40" i="65"/>
  <c r="J40" i="65"/>
  <c r="K38" i="65"/>
  <c r="J38" i="65"/>
  <c r="K36" i="65"/>
  <c r="J36" i="65"/>
  <c r="K34" i="65"/>
  <c r="J34" i="65"/>
  <c r="K32" i="65"/>
  <c r="J32" i="65"/>
  <c r="K30" i="65"/>
  <c r="J30" i="65"/>
  <c r="K28" i="65"/>
  <c r="J28" i="65"/>
  <c r="K26" i="65"/>
  <c r="J26" i="65"/>
  <c r="K24" i="65"/>
  <c r="J24" i="65"/>
  <c r="K22" i="65"/>
  <c r="J22" i="65"/>
  <c r="K20" i="65"/>
  <c r="J20" i="65"/>
  <c r="K18" i="65"/>
  <c r="J18" i="65"/>
  <c r="K16" i="65"/>
  <c r="J16" i="65"/>
  <c r="K14" i="65"/>
  <c r="J14" i="65"/>
  <c r="K12" i="65"/>
  <c r="J12" i="65"/>
  <c r="K10" i="65"/>
  <c r="J10" i="65"/>
  <c r="K8" i="65"/>
  <c r="J8" i="65"/>
  <c r="K6" i="65"/>
  <c r="J6" i="65"/>
  <c r="H56" i="65"/>
  <c r="G56" i="65"/>
  <c r="H54" i="65"/>
  <c r="G54" i="65"/>
  <c r="H52" i="65"/>
  <c r="G52" i="65"/>
  <c r="H50" i="65"/>
  <c r="G50" i="65"/>
  <c r="H48" i="65"/>
  <c r="G48" i="65"/>
  <c r="H46" i="65"/>
  <c r="G46" i="65"/>
  <c r="H44" i="65"/>
  <c r="G44" i="65"/>
  <c r="G42" i="65"/>
  <c r="H42" i="65"/>
  <c r="H40" i="65"/>
  <c r="G40" i="65"/>
  <c r="H38" i="65"/>
  <c r="G38" i="65"/>
  <c r="H36" i="65"/>
  <c r="G36" i="65"/>
  <c r="H34" i="65"/>
  <c r="G34" i="65"/>
  <c r="H32" i="65"/>
  <c r="G32" i="65"/>
  <c r="H30" i="65"/>
  <c r="G30" i="65"/>
  <c r="H28" i="65"/>
  <c r="G28" i="65"/>
  <c r="H26" i="65"/>
  <c r="G26" i="65"/>
  <c r="H24" i="65"/>
  <c r="G24" i="65"/>
  <c r="H22" i="65"/>
  <c r="G22" i="65"/>
  <c r="H20" i="65"/>
  <c r="G20" i="65"/>
  <c r="H18" i="65"/>
  <c r="G18" i="65"/>
  <c r="H16" i="65"/>
  <c r="G16" i="65"/>
  <c r="H14" i="65"/>
  <c r="G14" i="65"/>
  <c r="H12" i="65"/>
  <c r="G12" i="65"/>
  <c r="H10" i="65"/>
  <c r="G10" i="65"/>
  <c r="H8" i="65"/>
  <c r="G8" i="65"/>
  <c r="H6" i="65"/>
  <c r="G6" i="65"/>
  <c r="E56" i="65"/>
  <c r="D56" i="65"/>
  <c r="E54" i="65"/>
  <c r="D54" i="65"/>
  <c r="E52" i="65"/>
  <c r="D52" i="65"/>
  <c r="E50" i="65"/>
  <c r="D50" i="65"/>
  <c r="E48" i="65"/>
  <c r="D48" i="65"/>
  <c r="E46" i="65"/>
  <c r="D46" i="65"/>
  <c r="E44" i="65"/>
  <c r="D44" i="65"/>
  <c r="E42" i="65"/>
  <c r="D42" i="65"/>
  <c r="E40" i="65"/>
  <c r="D40" i="65"/>
  <c r="E38" i="65"/>
  <c r="D38" i="65"/>
  <c r="E36" i="65"/>
  <c r="D36" i="65"/>
  <c r="E34" i="65"/>
  <c r="D34" i="65"/>
  <c r="E30" i="65"/>
  <c r="D30" i="65"/>
  <c r="E28" i="65"/>
  <c r="D28" i="65"/>
  <c r="E26" i="65"/>
  <c r="D26" i="65"/>
  <c r="E24" i="65"/>
  <c r="D24" i="65"/>
  <c r="E22" i="65"/>
  <c r="D22" i="65"/>
  <c r="E20" i="65"/>
  <c r="D20" i="65"/>
  <c r="E18" i="65"/>
  <c r="D18" i="65"/>
  <c r="E16" i="65"/>
  <c r="D16" i="65"/>
  <c r="E14" i="65"/>
  <c r="D14" i="65"/>
  <c r="E12" i="65"/>
  <c r="D12" i="65"/>
  <c r="E10" i="65"/>
  <c r="D10" i="65"/>
  <c r="E8" i="65"/>
  <c r="D8" i="65"/>
  <c r="E6" i="65"/>
  <c r="AG30" i="72"/>
  <c r="X30" i="72"/>
  <c r="O31" i="72"/>
  <c r="F31" i="72"/>
  <c r="AB62" i="71"/>
  <c r="AB61" i="71"/>
  <c r="AB60" i="71"/>
  <c r="AB59" i="71"/>
  <c r="AB58" i="71"/>
  <c r="AB57" i="71"/>
  <c r="AB56" i="71"/>
  <c r="AB62" i="72"/>
  <c r="AB61" i="72"/>
  <c r="AB60" i="72"/>
  <c r="AB59" i="72"/>
  <c r="AB58" i="72"/>
  <c r="AB57" i="72"/>
  <c r="AB56" i="72"/>
  <c r="C124" i="73"/>
  <c r="C123" i="73"/>
  <c r="C122" i="73"/>
  <c r="C121" i="73"/>
  <c r="C120" i="73"/>
  <c r="C119" i="73"/>
  <c r="C118" i="73"/>
  <c r="A124" i="73"/>
  <c r="L124" i="73"/>
  <c r="A123" i="73"/>
  <c r="L123" i="73"/>
  <c r="A123" i="75"/>
  <c r="A122" i="73"/>
  <c r="L122" i="73"/>
  <c r="A121" i="75"/>
  <c r="A121" i="73"/>
  <c r="L121" i="73"/>
  <c r="A120" i="73"/>
  <c r="L120" i="73"/>
  <c r="A119" i="73"/>
  <c r="L119" i="73"/>
  <c r="A118" i="73"/>
  <c r="L118" i="73"/>
  <c r="C94" i="73"/>
  <c r="C93" i="73"/>
  <c r="C92" i="73"/>
  <c r="C91" i="73"/>
  <c r="C90" i="73"/>
  <c r="C89" i="73"/>
  <c r="C88" i="73"/>
  <c r="A94" i="73"/>
  <c r="L94" i="73"/>
  <c r="A118" i="75"/>
  <c r="A93" i="73"/>
  <c r="L93" i="73"/>
  <c r="A119" i="75"/>
  <c r="A92" i="73"/>
  <c r="L92" i="73"/>
  <c r="A91" i="73"/>
  <c r="L91" i="73"/>
  <c r="A90" i="73"/>
  <c r="L90" i="73"/>
  <c r="A89" i="73"/>
  <c r="L89" i="73"/>
  <c r="A88" i="73"/>
  <c r="L88" i="73"/>
  <c r="A50" i="75"/>
  <c r="A87" i="73"/>
  <c r="L87" i="73"/>
  <c r="C64" i="73"/>
  <c r="C63" i="73"/>
  <c r="C62" i="73"/>
  <c r="C61" i="73"/>
  <c r="C60" i="73"/>
  <c r="C59" i="73"/>
  <c r="C58" i="73"/>
  <c r="C34" i="73"/>
  <c r="C33" i="73"/>
  <c r="C32" i="73"/>
  <c r="C31" i="73"/>
  <c r="C30" i="73"/>
  <c r="C29" i="73"/>
  <c r="C28" i="73"/>
  <c r="A64" i="73"/>
  <c r="L64" i="73"/>
  <c r="A114" i="75"/>
  <c r="A63" i="73"/>
  <c r="L63" i="73"/>
  <c r="A115" i="75"/>
  <c r="A62" i="73"/>
  <c r="L62" i="73"/>
  <c r="A61" i="73"/>
  <c r="L61" i="73"/>
  <c r="A60" i="73"/>
  <c r="L60" i="73"/>
  <c r="A59" i="73"/>
  <c r="L59" i="73"/>
  <c r="A58" i="73"/>
  <c r="L58" i="73"/>
  <c r="A34" i="73"/>
  <c r="L34" i="73"/>
  <c r="A111" i="75"/>
  <c r="A33" i="73"/>
  <c r="L33" i="73"/>
  <c r="A110" i="75"/>
  <c r="A32" i="73"/>
  <c r="L32" i="73"/>
  <c r="A31" i="73"/>
  <c r="L31" i="73"/>
  <c r="A112" i="75"/>
  <c r="A30" i="73"/>
  <c r="L30" i="73"/>
  <c r="A29" i="73"/>
  <c r="L29" i="73"/>
  <c r="A28" i="73"/>
  <c r="L28" i="73"/>
  <c r="A12" i="75"/>
  <c r="C124" i="74"/>
  <c r="C123" i="74"/>
  <c r="C122" i="74"/>
  <c r="C121" i="74"/>
  <c r="C120" i="74"/>
  <c r="C119" i="74"/>
  <c r="C118" i="74"/>
  <c r="A124" i="74"/>
  <c r="A123" i="74"/>
  <c r="A122" i="74"/>
  <c r="A121" i="74"/>
  <c r="A120" i="74"/>
  <c r="A119" i="74"/>
  <c r="A118" i="74"/>
  <c r="C94" i="74"/>
  <c r="C93" i="74"/>
  <c r="C92" i="74"/>
  <c r="C91" i="74"/>
  <c r="C90" i="74"/>
  <c r="C89" i="74"/>
  <c r="C88" i="74"/>
  <c r="A94" i="74"/>
  <c r="A93" i="74"/>
  <c r="A92" i="74"/>
  <c r="A91" i="74"/>
  <c r="A90" i="74"/>
  <c r="A89" i="74"/>
  <c r="A88" i="74"/>
  <c r="A95" i="74"/>
  <c r="C95" i="74"/>
  <c r="A96" i="74"/>
  <c r="C96" i="74"/>
  <c r="A97" i="74"/>
  <c r="C97" i="74"/>
  <c r="A98" i="74"/>
  <c r="C98" i="74"/>
  <c r="A99" i="74"/>
  <c r="C99" i="74"/>
  <c r="A100" i="74"/>
  <c r="C100" i="74"/>
  <c r="A101" i="74"/>
  <c r="C101" i="74"/>
  <c r="C64" i="74"/>
  <c r="C63" i="74"/>
  <c r="C62" i="74"/>
  <c r="C61" i="74"/>
  <c r="C60" i="74"/>
  <c r="C59" i="74"/>
  <c r="C58" i="74"/>
  <c r="A64" i="74"/>
  <c r="A63" i="74"/>
  <c r="A62" i="74"/>
  <c r="A61" i="74"/>
  <c r="A60" i="74"/>
  <c r="A59" i="74"/>
  <c r="A58" i="74"/>
  <c r="C34" i="74"/>
  <c r="A34" i="74"/>
  <c r="C33" i="74"/>
  <c r="C32" i="74"/>
  <c r="A33" i="74"/>
  <c r="A32" i="74"/>
  <c r="C31" i="74"/>
  <c r="A31" i="74"/>
  <c r="C30" i="74"/>
  <c r="A30" i="74"/>
  <c r="C29" i="74"/>
  <c r="A29" i="74"/>
  <c r="C28" i="74"/>
  <c r="A28" i="74"/>
  <c r="A35" i="74"/>
  <c r="C35" i="74"/>
  <c r="AC62" i="71"/>
  <c r="T62" i="71"/>
  <c r="S62" i="71"/>
  <c r="L62" i="71"/>
  <c r="K62" i="71"/>
  <c r="J62" i="71"/>
  <c r="B62" i="71"/>
  <c r="A62" i="71"/>
  <c r="AC61" i="71"/>
  <c r="T61" i="71"/>
  <c r="S61" i="71"/>
  <c r="K61" i="71"/>
  <c r="J61" i="71"/>
  <c r="B61" i="71"/>
  <c r="A61" i="71"/>
  <c r="AC60" i="71"/>
  <c r="T60" i="71"/>
  <c r="S60" i="71"/>
  <c r="K60" i="71"/>
  <c r="J60" i="71"/>
  <c r="B60" i="71"/>
  <c r="A60" i="71"/>
  <c r="AC59" i="71"/>
  <c r="T59" i="71"/>
  <c r="S59" i="71"/>
  <c r="K59" i="71"/>
  <c r="J59" i="71"/>
  <c r="B59" i="71"/>
  <c r="A59" i="71"/>
  <c r="AC58" i="71"/>
  <c r="T58" i="71"/>
  <c r="S58" i="71"/>
  <c r="K58" i="71"/>
  <c r="J58" i="71"/>
  <c r="B58" i="71"/>
  <c r="A58" i="71"/>
  <c r="AC57" i="71"/>
  <c r="T57" i="71"/>
  <c r="S57" i="71"/>
  <c r="K57" i="71"/>
  <c r="J57" i="71"/>
  <c r="B57" i="71"/>
  <c r="A57" i="71"/>
  <c r="AC56" i="71"/>
  <c r="T56" i="71"/>
  <c r="S56" i="71"/>
  <c r="B51" i="65"/>
  <c r="L56" i="71"/>
  <c r="K56" i="71"/>
  <c r="J56" i="71"/>
  <c r="B56" i="71"/>
  <c r="A56" i="71"/>
  <c r="AC55" i="71"/>
  <c r="AB55" i="71"/>
  <c r="T55" i="71"/>
  <c r="S55" i="71"/>
  <c r="K55" i="71"/>
  <c r="J55" i="71"/>
  <c r="B55" i="71"/>
  <c r="A55" i="71"/>
  <c r="AC54" i="71"/>
  <c r="AB54" i="71"/>
  <c r="T54" i="71"/>
  <c r="S54" i="71"/>
  <c r="K54" i="71"/>
  <c r="J54" i="71"/>
  <c r="B54" i="71"/>
  <c r="A54" i="71"/>
  <c r="AC53" i="71"/>
  <c r="AB53" i="71"/>
  <c r="T53" i="71"/>
  <c r="S53" i="71"/>
  <c r="K53" i="71"/>
  <c r="J53" i="71"/>
  <c r="B53" i="71"/>
  <c r="A53" i="71"/>
  <c r="AC52" i="71"/>
  <c r="AB52" i="71"/>
  <c r="T52" i="71"/>
  <c r="S52" i="71"/>
  <c r="K52" i="71"/>
  <c r="J52" i="71"/>
  <c r="B52" i="71"/>
  <c r="A52" i="71"/>
  <c r="AC51" i="71"/>
  <c r="AB51" i="71"/>
  <c r="T51" i="71"/>
  <c r="S51" i="71"/>
  <c r="K51" i="71"/>
  <c r="J51" i="71"/>
  <c r="B51" i="71"/>
  <c r="A51" i="71"/>
  <c r="AC50" i="71"/>
  <c r="AB50" i="71"/>
  <c r="T50" i="71"/>
  <c r="S50" i="71"/>
  <c r="K50" i="71"/>
  <c r="J50" i="71"/>
  <c r="B50" i="71"/>
  <c r="A50" i="71"/>
  <c r="AC49" i="71"/>
  <c r="AB49" i="71"/>
  <c r="T49" i="71"/>
  <c r="S49" i="71"/>
  <c r="K49" i="71"/>
  <c r="J49" i="71"/>
  <c r="B49" i="71"/>
  <c r="A49" i="71"/>
  <c r="AC48" i="71"/>
  <c r="AB48" i="71"/>
  <c r="T48" i="71"/>
  <c r="S48" i="71"/>
  <c r="K48" i="71"/>
  <c r="J48" i="71"/>
  <c r="B48" i="71"/>
  <c r="A48" i="71"/>
  <c r="AC47" i="71"/>
  <c r="AB47" i="71"/>
  <c r="T47" i="71"/>
  <c r="S47" i="71"/>
  <c r="K47" i="71"/>
  <c r="J47" i="71"/>
  <c r="B47" i="71"/>
  <c r="A47" i="71"/>
  <c r="AC46" i="71"/>
  <c r="AB46" i="71"/>
  <c r="T46" i="71"/>
  <c r="S46" i="71"/>
  <c r="K46" i="71"/>
  <c r="J46" i="71"/>
  <c r="B46" i="71"/>
  <c r="A46" i="71"/>
  <c r="AC45" i="71"/>
  <c r="AB45" i="71"/>
  <c r="T45" i="71"/>
  <c r="S45" i="71"/>
  <c r="K45" i="71"/>
  <c r="J45" i="71"/>
  <c r="B45" i="71"/>
  <c r="A45" i="71"/>
  <c r="AC44" i="71"/>
  <c r="AB44" i="71"/>
  <c r="T44" i="71"/>
  <c r="S44" i="71"/>
  <c r="K44" i="71"/>
  <c r="J44" i="71"/>
  <c r="B44" i="71"/>
  <c r="A44" i="71"/>
  <c r="AC43" i="71"/>
  <c r="AB43" i="71"/>
  <c r="T43" i="71"/>
  <c r="S43" i="71"/>
  <c r="K43" i="71"/>
  <c r="J43" i="71"/>
  <c r="B43" i="71"/>
  <c r="A43" i="71"/>
  <c r="AC42" i="71"/>
  <c r="AB42" i="71"/>
  <c r="T42" i="71"/>
  <c r="S42" i="71"/>
  <c r="K42" i="71"/>
  <c r="J42" i="71"/>
  <c r="B42" i="71"/>
  <c r="A42" i="71"/>
  <c r="AC41" i="71"/>
  <c r="AB41" i="71"/>
  <c r="T41" i="71"/>
  <c r="S41" i="71"/>
  <c r="K41" i="71"/>
  <c r="J41" i="71"/>
  <c r="B41" i="71"/>
  <c r="A41" i="71"/>
  <c r="AC40" i="71"/>
  <c r="AB40" i="71"/>
  <c r="T40" i="71"/>
  <c r="S40" i="71"/>
  <c r="K40" i="71"/>
  <c r="J40" i="71"/>
  <c r="B40" i="71"/>
  <c r="A40" i="71"/>
  <c r="AC39" i="71"/>
  <c r="AB39" i="71"/>
  <c r="T39" i="71"/>
  <c r="S39" i="71"/>
  <c r="K39" i="71"/>
  <c r="J39" i="71"/>
  <c r="B39" i="71"/>
  <c r="A39" i="71"/>
  <c r="AC38" i="71"/>
  <c r="AB38" i="71"/>
  <c r="T38" i="71"/>
  <c r="S38" i="71"/>
  <c r="K38" i="71"/>
  <c r="J38" i="71"/>
  <c r="B38" i="71"/>
  <c r="A38" i="71"/>
  <c r="AC37" i="71"/>
  <c r="AB37" i="71"/>
  <c r="T37" i="71"/>
  <c r="S37" i="71"/>
  <c r="K37" i="71"/>
  <c r="J37" i="71"/>
  <c r="B37" i="71"/>
  <c r="A37" i="71"/>
  <c r="AC36" i="71"/>
  <c r="AB36" i="71"/>
  <c r="T36" i="71"/>
  <c r="S36" i="71"/>
  <c r="K36" i="71"/>
  <c r="J36" i="71"/>
  <c r="B36" i="71"/>
  <c r="A36" i="71"/>
  <c r="AC35" i="71"/>
  <c r="AB35" i="71"/>
  <c r="T35" i="71"/>
  <c r="S35" i="71"/>
  <c r="K35" i="71"/>
  <c r="J35" i="71"/>
  <c r="B35" i="71"/>
  <c r="A35" i="71"/>
  <c r="AC34" i="71"/>
  <c r="AB34" i="71"/>
  <c r="T34" i="71"/>
  <c r="S34" i="71"/>
  <c r="K34" i="71"/>
  <c r="J34" i="71"/>
  <c r="B34" i="71"/>
  <c r="A34" i="71"/>
  <c r="AC33" i="71"/>
  <c r="AB33" i="71"/>
  <c r="T33" i="71"/>
  <c r="S33" i="71"/>
  <c r="K33" i="71"/>
  <c r="J33" i="71"/>
  <c r="B33" i="71"/>
  <c r="A33" i="71"/>
  <c r="AC62" i="72"/>
  <c r="AC61" i="72"/>
  <c r="AC60" i="72"/>
  <c r="AC59" i="72"/>
  <c r="AC58" i="72"/>
  <c r="AC57" i="72"/>
  <c r="AC56" i="72"/>
  <c r="T62" i="72"/>
  <c r="T61" i="72"/>
  <c r="T60" i="72"/>
  <c r="T59" i="72"/>
  <c r="T58" i="72"/>
  <c r="T57" i="72"/>
  <c r="T56" i="72"/>
  <c r="S62" i="72"/>
  <c r="S61" i="72"/>
  <c r="S60" i="72"/>
  <c r="S59" i="72"/>
  <c r="S58" i="72"/>
  <c r="S57" i="72"/>
  <c r="S56" i="72"/>
  <c r="L62" i="72"/>
  <c r="K62" i="72"/>
  <c r="K61" i="72"/>
  <c r="K60" i="72"/>
  <c r="K59" i="72"/>
  <c r="K58" i="72"/>
  <c r="K57" i="72"/>
  <c r="K56" i="72"/>
  <c r="J62" i="72"/>
  <c r="J61" i="72"/>
  <c r="J60" i="72"/>
  <c r="J59" i="72"/>
  <c r="J58" i="72"/>
  <c r="J57" i="72"/>
  <c r="J56" i="72"/>
  <c r="B63" i="15"/>
  <c r="C62" i="72"/>
  <c r="B62" i="72"/>
  <c r="B61" i="72"/>
  <c r="B60" i="72"/>
  <c r="B59" i="72"/>
  <c r="B58" i="72"/>
  <c r="B57" i="72"/>
  <c r="B56" i="72"/>
  <c r="A62" i="72"/>
  <c r="A61" i="72"/>
  <c r="A60" i="72"/>
  <c r="A59" i="72"/>
  <c r="A58" i="72"/>
  <c r="A57" i="72"/>
  <c r="A56" i="72"/>
  <c r="AQ35" i="65"/>
  <c r="AM35" i="65"/>
  <c r="AI35" i="65"/>
  <c r="AE35" i="65"/>
  <c r="AQ34" i="65"/>
  <c r="AM34" i="65"/>
  <c r="AI34" i="65"/>
  <c r="AE34" i="65"/>
  <c r="AQ33" i="65"/>
  <c r="AM33" i="65"/>
  <c r="AI33" i="65"/>
  <c r="AE33" i="65"/>
  <c r="AQ32" i="65"/>
  <c r="AM32" i="65"/>
  <c r="AI32" i="65"/>
  <c r="AE32" i="65"/>
  <c r="AQ31" i="65"/>
  <c r="AM31" i="65"/>
  <c r="AI31" i="65"/>
  <c r="AE31" i="65"/>
  <c r="AQ30" i="65"/>
  <c r="AM30" i="65"/>
  <c r="AI30" i="65"/>
  <c r="AE30" i="65"/>
  <c r="AQ29" i="65"/>
  <c r="AM29" i="65"/>
  <c r="AI29" i="65"/>
  <c r="AE29" i="65"/>
  <c r="AQ28" i="65"/>
  <c r="AM28" i="65"/>
  <c r="AI28" i="65"/>
  <c r="AE28" i="65"/>
  <c r="AQ27" i="65"/>
  <c r="AM27" i="65"/>
  <c r="AI27" i="65"/>
  <c r="AE27" i="65"/>
  <c r="AQ26" i="65"/>
  <c r="AM26" i="65"/>
  <c r="AI26" i="65"/>
  <c r="AE26" i="65"/>
  <c r="AQ25" i="65"/>
  <c r="AM25" i="65"/>
  <c r="AI25" i="65"/>
  <c r="AE25" i="65"/>
  <c r="AQ24" i="65"/>
  <c r="AM24" i="65"/>
  <c r="AI24" i="65"/>
  <c r="AE24" i="65"/>
  <c r="AQ23" i="65"/>
  <c r="AM23" i="65"/>
  <c r="AI23" i="65"/>
  <c r="AE23" i="65"/>
  <c r="AQ22" i="65"/>
  <c r="AM22" i="65"/>
  <c r="AI22" i="65"/>
  <c r="AE22" i="65"/>
  <c r="AQ21" i="65"/>
  <c r="AM21" i="65"/>
  <c r="AI21" i="65"/>
  <c r="AE21" i="65"/>
  <c r="AQ20" i="65"/>
  <c r="AM20" i="65"/>
  <c r="AI20" i="65"/>
  <c r="AE20" i="65"/>
  <c r="AQ19" i="65"/>
  <c r="AM19" i="65"/>
  <c r="AI19" i="65"/>
  <c r="AE19" i="65"/>
  <c r="AQ18" i="65"/>
  <c r="AM18" i="65"/>
  <c r="AI18" i="65"/>
  <c r="AE18" i="65"/>
  <c r="AQ17" i="65"/>
  <c r="AM17" i="65"/>
  <c r="AI17" i="65"/>
  <c r="AE17" i="65"/>
  <c r="AQ16" i="65"/>
  <c r="AM16" i="65"/>
  <c r="AI16" i="65"/>
  <c r="AE16" i="65"/>
  <c r="AQ15" i="65"/>
  <c r="AM15" i="65"/>
  <c r="AI15" i="65"/>
  <c r="AE15" i="65"/>
  <c r="AQ14" i="65"/>
  <c r="AM14" i="65"/>
  <c r="AI14" i="65"/>
  <c r="AE14" i="65"/>
  <c r="AQ13" i="65"/>
  <c r="AM13" i="65"/>
  <c r="AI13" i="65"/>
  <c r="AE13" i="65"/>
  <c r="AQ12" i="65"/>
  <c r="AM12" i="65"/>
  <c r="AI12" i="65"/>
  <c r="AE12" i="65"/>
  <c r="AQ11" i="65"/>
  <c r="AM11" i="65"/>
  <c r="AI11" i="65"/>
  <c r="AE11" i="65"/>
  <c r="AQ10" i="65"/>
  <c r="AM10" i="65"/>
  <c r="AI10" i="65"/>
  <c r="AE10" i="65"/>
  <c r="AQ9" i="65"/>
  <c r="AM9" i="65"/>
  <c r="AI9" i="65"/>
  <c r="AE9" i="65"/>
  <c r="AQ8" i="65"/>
  <c r="AM8" i="65"/>
  <c r="AI8" i="65"/>
  <c r="AE8" i="65"/>
  <c r="AQ7" i="65"/>
  <c r="AM7" i="65"/>
  <c r="AI7" i="65"/>
  <c r="AE7" i="65"/>
  <c r="AQ6" i="65"/>
  <c r="AM6" i="65"/>
  <c r="AI6" i="65"/>
  <c r="AE6" i="65"/>
  <c r="P47" i="65"/>
  <c r="Z27" i="65"/>
  <c r="P49" i="65"/>
  <c r="Z28" i="65"/>
  <c r="P51" i="65"/>
  <c r="Z29" i="65"/>
  <c r="P53" i="65"/>
  <c r="Z30" i="65"/>
  <c r="P55" i="65"/>
  <c r="Z31" i="65"/>
  <c r="P57" i="65"/>
  <c r="Z32" i="65"/>
  <c r="P59" i="65"/>
  <c r="Z33" i="65"/>
  <c r="P61" i="65"/>
  <c r="Z34" i="65"/>
  <c r="P63" i="65"/>
  <c r="Z35" i="65"/>
  <c r="AD56" i="71"/>
  <c r="B53" i="65"/>
  <c r="AD57" i="71"/>
  <c r="B55" i="65"/>
  <c r="AD58" i="71"/>
  <c r="B57" i="65"/>
  <c r="AD59" i="71"/>
  <c r="B59" i="65"/>
  <c r="L60" i="71"/>
  <c r="B61" i="65"/>
  <c r="C61" i="71"/>
  <c r="B63" i="65"/>
  <c r="AD62" i="71"/>
  <c r="AQ35" i="15"/>
  <c r="AQ34" i="15"/>
  <c r="AQ33" i="15"/>
  <c r="AQ32" i="15"/>
  <c r="AQ31" i="15"/>
  <c r="AQ30" i="15"/>
  <c r="AQ29" i="15"/>
  <c r="AM35" i="15"/>
  <c r="AM34" i="15"/>
  <c r="AM33" i="15"/>
  <c r="AM32" i="15"/>
  <c r="AM31" i="15"/>
  <c r="AM30" i="15"/>
  <c r="AM29" i="15"/>
  <c r="AM6" i="15"/>
  <c r="AI35" i="15"/>
  <c r="AI34" i="15"/>
  <c r="AI33" i="15"/>
  <c r="AI32" i="15"/>
  <c r="AI31" i="15"/>
  <c r="AI30" i="15"/>
  <c r="AI29" i="15"/>
  <c r="AE35" i="15"/>
  <c r="AE34" i="15"/>
  <c r="AE33" i="15"/>
  <c r="AE32" i="15"/>
  <c r="AE31" i="15"/>
  <c r="AE30" i="15"/>
  <c r="AE29" i="15"/>
  <c r="P47" i="15"/>
  <c r="P49" i="15"/>
  <c r="Z28" i="15"/>
  <c r="P51" i="15"/>
  <c r="P57" i="15"/>
  <c r="P59" i="15"/>
  <c r="Z33" i="15"/>
  <c r="P61" i="15"/>
  <c r="Z34" i="15"/>
  <c r="P63" i="15"/>
  <c r="Z35" i="15"/>
  <c r="B51" i="15"/>
  <c r="U56" i="72"/>
  <c r="B53" i="15"/>
  <c r="L57" i="72"/>
  <c r="B55" i="15"/>
  <c r="AD58" i="72"/>
  <c r="B57" i="15"/>
  <c r="L59" i="72"/>
  <c r="B59" i="15"/>
  <c r="L60" i="72"/>
  <c r="B61" i="15"/>
  <c r="AD61" i="72"/>
  <c r="U62" i="72"/>
  <c r="AG62" i="71"/>
  <c r="N47" i="71"/>
  <c r="U57" i="72"/>
  <c r="AD60" i="72"/>
  <c r="AD62" i="72"/>
  <c r="U60" i="71"/>
  <c r="X60" i="71"/>
  <c r="U62" i="71"/>
  <c r="X62" i="71"/>
  <c r="L61" i="71"/>
  <c r="O61" i="71"/>
  <c r="L61" i="72"/>
  <c r="N39" i="71"/>
  <c r="U56" i="71"/>
  <c r="C60" i="71"/>
  <c r="C62" i="71"/>
  <c r="F62" i="71"/>
  <c r="AD61" i="71"/>
  <c r="C59" i="71"/>
  <c r="F59" i="71"/>
  <c r="U61" i="72"/>
  <c r="C59" i="72"/>
  <c r="AD56" i="72"/>
  <c r="U57" i="71"/>
  <c r="B35" i="65"/>
  <c r="U48" i="71"/>
  <c r="X57" i="71"/>
  <c r="V28" i="71"/>
  <c r="AD60" i="71"/>
  <c r="AG60" i="71"/>
  <c r="U59" i="72"/>
  <c r="N61" i="71"/>
  <c r="U60" i="72"/>
  <c r="C56" i="72"/>
  <c r="C60" i="72"/>
  <c r="AD59" i="72"/>
  <c r="U61" i="71"/>
  <c r="X61" i="71"/>
  <c r="C61" i="72"/>
  <c r="L58" i="72"/>
  <c r="N55" i="71"/>
  <c r="N51" i="71"/>
  <c r="N53" i="71"/>
  <c r="N43" i="71"/>
  <c r="U59" i="71"/>
  <c r="X59" i="71"/>
  <c r="U63" i="65"/>
  <c r="AV35" i="65"/>
  <c r="AR10" i="65"/>
  <c r="AJ13" i="65"/>
  <c r="U57" i="65"/>
  <c r="AV32" i="65"/>
  <c r="U55" i="65"/>
  <c r="AV31" i="65"/>
  <c r="U53" i="65"/>
  <c r="AV30" i="65"/>
  <c r="U51" i="65"/>
  <c r="AV29" i="65"/>
  <c r="U47" i="65"/>
  <c r="AV27" i="65"/>
  <c r="AF32" i="65"/>
  <c r="AF8" i="65"/>
  <c r="AF23" i="65"/>
  <c r="AF12" i="65"/>
  <c r="W36" i="71"/>
  <c r="W34" i="71"/>
  <c r="B33" i="65"/>
  <c r="U47" i="71"/>
  <c r="X33" i="71"/>
  <c r="N59" i="71"/>
  <c r="N57" i="71"/>
  <c r="K28" i="71"/>
  <c r="N33" i="71"/>
  <c r="N40" i="71"/>
  <c r="N37" i="71"/>
  <c r="O62" i="71"/>
  <c r="N45" i="71"/>
  <c r="N34" i="71"/>
  <c r="N35" i="71"/>
  <c r="N41" i="71"/>
  <c r="N49" i="71"/>
  <c r="E62" i="71"/>
  <c r="AF38" i="71"/>
  <c r="AF36" i="71"/>
  <c r="A122" i="75"/>
  <c r="A109" i="75"/>
  <c r="A117" i="75"/>
  <c r="A113" i="75"/>
  <c r="U59" i="65"/>
  <c r="AV33" i="65"/>
  <c r="U61" i="65"/>
  <c r="AV34" i="65"/>
  <c r="Z32" i="15"/>
  <c r="A120" i="75"/>
  <c r="Z29" i="15"/>
  <c r="A116" i="75"/>
  <c r="A68" i="75"/>
  <c r="A41" i="75"/>
  <c r="A36" i="75"/>
  <c r="A39" i="75"/>
  <c r="A104" i="75"/>
  <c r="A106" i="75"/>
  <c r="A20" i="75"/>
  <c r="A76" i="75"/>
  <c r="Z27" i="15"/>
  <c r="Z31" i="15"/>
  <c r="Z30" i="15"/>
  <c r="U49" i="65"/>
  <c r="AV28" i="65"/>
  <c r="A124" i="75"/>
  <c r="L59" i="71"/>
  <c r="A86" i="75"/>
  <c r="A108" i="75"/>
  <c r="A26" i="75"/>
  <c r="U58" i="71"/>
  <c r="U58" i="72"/>
  <c r="C57" i="72"/>
  <c r="L56" i="72"/>
  <c r="AD57" i="72"/>
  <c r="C56" i="71"/>
  <c r="C57" i="71"/>
  <c r="F56" i="71"/>
  <c r="D27" i="71"/>
  <c r="B23" i="65"/>
  <c r="C42" i="71"/>
  <c r="F57" i="71"/>
  <c r="D28" i="71"/>
  <c r="C58" i="71"/>
  <c r="B41" i="65"/>
  <c r="C51" i="71"/>
  <c r="F58" i="71"/>
  <c r="D29" i="71"/>
  <c r="L57" i="71"/>
  <c r="B11" i="65"/>
  <c r="L36" i="71"/>
  <c r="O57" i="71"/>
  <c r="M28" i="71"/>
  <c r="L58" i="71"/>
  <c r="C58" i="72"/>
  <c r="W38" i="71"/>
  <c r="W40" i="71"/>
  <c r="W42" i="71"/>
  <c r="W44" i="71"/>
  <c r="W46" i="71"/>
  <c r="W48" i="71"/>
  <c r="W50" i="71"/>
  <c r="W52" i="71"/>
  <c r="W54" i="71"/>
  <c r="W56" i="71"/>
  <c r="T27" i="71"/>
  <c r="W58" i="71"/>
  <c r="T29" i="71"/>
  <c r="O59" i="71"/>
  <c r="W60" i="71"/>
  <c r="W62" i="71"/>
  <c r="AF33" i="71"/>
  <c r="AF35" i="71"/>
  <c r="AF37" i="71"/>
  <c r="AF39" i="71"/>
  <c r="AF41" i="71"/>
  <c r="AF43" i="71"/>
  <c r="AF45" i="71"/>
  <c r="AF47" i="71"/>
  <c r="AF49" i="71"/>
  <c r="AF51" i="71"/>
  <c r="AF53" i="71"/>
  <c r="AF55" i="71"/>
  <c r="AF57" i="71"/>
  <c r="AC28" i="71"/>
  <c r="B31" i="65"/>
  <c r="U46" i="71"/>
  <c r="X58" i="71"/>
  <c r="V29" i="71"/>
  <c r="AF59" i="71"/>
  <c r="AF61" i="71"/>
  <c r="E33" i="71"/>
  <c r="E35" i="71"/>
  <c r="E37" i="71"/>
  <c r="E39" i="71"/>
  <c r="E41" i="71"/>
  <c r="E43" i="71"/>
  <c r="E45" i="71"/>
  <c r="E47" i="71"/>
  <c r="E49" i="71"/>
  <c r="E51" i="71"/>
  <c r="E53" i="71"/>
  <c r="E55" i="71"/>
  <c r="E57" i="71"/>
  <c r="B28" i="71"/>
  <c r="B5" i="65"/>
  <c r="AD33" i="71"/>
  <c r="AG57" i="71"/>
  <c r="AE28" i="71"/>
  <c r="E59" i="71"/>
  <c r="AG59" i="71"/>
  <c r="E61" i="71"/>
  <c r="AG61" i="71"/>
  <c r="N36" i="71"/>
  <c r="N38" i="71"/>
  <c r="N42" i="71"/>
  <c r="N44" i="71"/>
  <c r="N46" i="71"/>
  <c r="N48" i="71"/>
  <c r="N50" i="71"/>
  <c r="N52" i="71"/>
  <c r="N54" i="71"/>
  <c r="N56" i="71"/>
  <c r="K27" i="71"/>
  <c r="N58" i="71"/>
  <c r="K29" i="71"/>
  <c r="N60" i="71"/>
  <c r="F61" i="71"/>
  <c r="N62" i="71"/>
  <c r="W33" i="71"/>
  <c r="W35" i="71"/>
  <c r="W37" i="71"/>
  <c r="W39" i="71"/>
  <c r="W41" i="71"/>
  <c r="W43" i="71"/>
  <c r="W45" i="71"/>
  <c r="W47" i="71"/>
  <c r="W49" i="71"/>
  <c r="W51" i="71"/>
  <c r="W53" i="71"/>
  <c r="W55" i="71"/>
  <c r="B13" i="65"/>
  <c r="L37" i="71"/>
  <c r="O56" i="71"/>
  <c r="M27" i="71"/>
  <c r="W57" i="71"/>
  <c r="T28" i="71"/>
  <c r="B19" i="65"/>
  <c r="L40" i="71"/>
  <c r="O58" i="71"/>
  <c r="M29" i="71"/>
  <c r="W59" i="71"/>
  <c r="O60" i="71"/>
  <c r="W61" i="71"/>
  <c r="AF34" i="71"/>
  <c r="AF40" i="71"/>
  <c r="AF42" i="71"/>
  <c r="AF44" i="71"/>
  <c r="AF46" i="71"/>
  <c r="AF48" i="71"/>
  <c r="AF50" i="71"/>
  <c r="AF52" i="71"/>
  <c r="AF54" i="71"/>
  <c r="AF56" i="71"/>
  <c r="AC27" i="71"/>
  <c r="AF58" i="71"/>
  <c r="AC29" i="71"/>
  <c r="AF60" i="71"/>
  <c r="AF62" i="71"/>
  <c r="F60" i="71"/>
  <c r="E34" i="71"/>
  <c r="E36" i="71"/>
  <c r="E38" i="71"/>
  <c r="E40" i="71"/>
  <c r="E42" i="71"/>
  <c r="E44" i="71"/>
  <c r="E46" i="71"/>
  <c r="E48" i="71"/>
  <c r="E50" i="71"/>
  <c r="E52" i="71"/>
  <c r="E54" i="71"/>
  <c r="E56" i="71"/>
  <c r="B27" i="71"/>
  <c r="AD47" i="71"/>
  <c r="AG56" i="71"/>
  <c r="AE27" i="71"/>
  <c r="E58" i="71"/>
  <c r="B29" i="71"/>
  <c r="AG58" i="71"/>
  <c r="AE29" i="71"/>
  <c r="E60" i="71"/>
  <c r="AN24" i="65"/>
  <c r="AN20" i="65"/>
  <c r="AN16" i="65"/>
  <c r="AN12" i="65"/>
  <c r="AN25" i="65"/>
  <c r="AN21" i="65"/>
  <c r="AN17" i="65"/>
  <c r="AN13" i="65"/>
  <c r="AN14" i="65"/>
  <c r="AN10" i="65"/>
  <c r="AN6" i="65"/>
  <c r="AN7" i="65"/>
  <c r="AR21" i="65"/>
  <c r="AJ30" i="65"/>
  <c r="AJ25" i="65"/>
  <c r="AR6" i="65"/>
  <c r="AF19" i="65"/>
  <c r="AN27" i="65"/>
  <c r="AJ6" i="65"/>
  <c r="AR13" i="65"/>
  <c r="AJ29" i="65"/>
  <c r="AR33" i="65"/>
  <c r="AJ17" i="65"/>
  <c r="AR25" i="65"/>
  <c r="AF31" i="65"/>
  <c r="AF35" i="65"/>
  <c r="AR14" i="65"/>
  <c r="AR11" i="65"/>
  <c r="AR9" i="65"/>
  <c r="AJ33" i="65"/>
  <c r="AR18" i="65"/>
  <c r="AR7" i="65"/>
  <c r="AN32" i="65"/>
  <c r="AF24" i="65"/>
  <c r="AF20" i="65"/>
  <c r="AF16" i="65"/>
  <c r="AF25" i="65"/>
  <c r="AF21" i="65"/>
  <c r="AF17" i="65"/>
  <c r="AF13" i="65"/>
  <c r="AF9" i="65"/>
  <c r="AF14" i="65"/>
  <c r="AF10" i="65"/>
  <c r="AF6" i="65"/>
  <c r="AF7" i="65"/>
  <c r="AJ14" i="65"/>
  <c r="AJ11" i="65"/>
  <c r="AJ9" i="65"/>
  <c r="AF15" i="65"/>
  <c r="AN23" i="65"/>
  <c r="AR29" i="65"/>
  <c r="AN19" i="65"/>
  <c r="AJ18" i="65"/>
  <c r="AN8" i="65"/>
  <c r="AR17" i="65"/>
  <c r="AF27" i="65"/>
  <c r="AN31" i="65"/>
  <c r="AN35" i="65"/>
  <c r="AR34" i="65"/>
  <c r="AN11" i="65"/>
  <c r="AR30" i="65"/>
  <c r="AJ7" i="65"/>
  <c r="AN9" i="65"/>
  <c r="AJ10" i="65"/>
  <c r="AF11" i="65"/>
  <c r="AN15" i="65"/>
  <c r="AJ21" i="65"/>
  <c r="AJ34" i="65"/>
  <c r="AJ8" i="65"/>
  <c r="AR8" i="65"/>
  <c r="AJ12" i="65"/>
  <c r="AR12" i="65"/>
  <c r="AJ16" i="65"/>
  <c r="AR16" i="65"/>
  <c r="AF18" i="65"/>
  <c r="AN18" i="65"/>
  <c r="AJ20" i="65"/>
  <c r="AR20" i="65"/>
  <c r="AF22" i="65"/>
  <c r="AN22" i="65"/>
  <c r="AJ24" i="65"/>
  <c r="AR24" i="65"/>
  <c r="AF26" i="65"/>
  <c r="AN26" i="65"/>
  <c r="AJ28" i="65"/>
  <c r="AR28" i="65"/>
  <c r="AF30" i="65"/>
  <c r="AN30" i="65"/>
  <c r="AJ32" i="65"/>
  <c r="AR32" i="65"/>
  <c r="AF34" i="65"/>
  <c r="AN34" i="65"/>
  <c r="AJ15" i="65"/>
  <c r="AR15" i="65"/>
  <c r="AJ19" i="65"/>
  <c r="AR19" i="65"/>
  <c r="AJ23" i="65"/>
  <c r="AR23" i="65"/>
  <c r="AJ27" i="65"/>
  <c r="AR27" i="65"/>
  <c r="AF29" i="65"/>
  <c r="AN29" i="65"/>
  <c r="AJ31" i="65"/>
  <c r="AR31" i="65"/>
  <c r="AF33" i="65"/>
  <c r="AN33" i="65"/>
  <c r="AJ35" i="65"/>
  <c r="AR35" i="65"/>
  <c r="AJ22" i="65"/>
  <c r="AR22" i="65"/>
  <c r="AJ26" i="65"/>
  <c r="AR26" i="65"/>
  <c r="AF28" i="65"/>
  <c r="AN28" i="65"/>
  <c r="J33" i="72"/>
  <c r="K33" i="72"/>
  <c r="J34" i="72"/>
  <c r="K34" i="72"/>
  <c r="J35" i="72"/>
  <c r="K35" i="72"/>
  <c r="J36" i="72"/>
  <c r="K36" i="72"/>
  <c r="J37" i="72"/>
  <c r="K37" i="72"/>
  <c r="J38" i="72"/>
  <c r="K38" i="72"/>
  <c r="J39" i="72"/>
  <c r="K39" i="72"/>
  <c r="J40" i="72"/>
  <c r="K40" i="72"/>
  <c r="J41" i="72"/>
  <c r="K41" i="72"/>
  <c r="J42" i="72"/>
  <c r="K42" i="72"/>
  <c r="J43" i="72"/>
  <c r="K43" i="72"/>
  <c r="J44" i="72"/>
  <c r="K44" i="72"/>
  <c r="J45" i="72"/>
  <c r="K45" i="72"/>
  <c r="J46" i="72"/>
  <c r="K46" i="72"/>
  <c r="J47" i="72"/>
  <c r="K47" i="72"/>
  <c r="J48" i="72"/>
  <c r="K48" i="72"/>
  <c r="J49" i="72"/>
  <c r="K49" i="72"/>
  <c r="J50" i="72"/>
  <c r="K50" i="72"/>
  <c r="J51" i="72"/>
  <c r="K51" i="72"/>
  <c r="J52" i="72"/>
  <c r="K52" i="72"/>
  <c r="J53" i="72"/>
  <c r="K53" i="72"/>
  <c r="J54" i="72"/>
  <c r="K54" i="72"/>
  <c r="J55" i="72"/>
  <c r="K55" i="72"/>
  <c r="AQ28" i="15"/>
  <c r="AQ27" i="15"/>
  <c r="AM28" i="15"/>
  <c r="AM27" i="15"/>
  <c r="AI28" i="15"/>
  <c r="AI27" i="15"/>
  <c r="AE28" i="15"/>
  <c r="AE27" i="15"/>
  <c r="AO30" i="65"/>
  <c r="AP30" i="65"/>
  <c r="AS26" i="65"/>
  <c r="AT26" i="65"/>
  <c r="AS31" i="65"/>
  <c r="AT31" i="65"/>
  <c r="AS19" i="65"/>
  <c r="AT19" i="65"/>
  <c r="AG10" i="65"/>
  <c r="AH10" i="65"/>
  <c r="AG20" i="65"/>
  <c r="AH20" i="65"/>
  <c r="AK26" i="65"/>
  <c r="AL26" i="65"/>
  <c r="B37" i="15"/>
  <c r="L49" i="72"/>
  <c r="O58" i="72"/>
  <c r="M29" i="72"/>
  <c r="N36" i="72"/>
  <c r="N44" i="72"/>
  <c r="N52" i="72"/>
  <c r="N60" i="72"/>
  <c r="N59" i="72"/>
  <c r="O59" i="72"/>
  <c r="N37" i="72"/>
  <c r="N45" i="72"/>
  <c r="N53" i="72"/>
  <c r="N61" i="72"/>
  <c r="O60" i="72"/>
  <c r="N38" i="72"/>
  <c r="N46" i="72"/>
  <c r="N54" i="72"/>
  <c r="N62" i="72"/>
  <c r="O61" i="72"/>
  <c r="N39" i="72"/>
  <c r="N47" i="72"/>
  <c r="N55" i="72"/>
  <c r="N33" i="72"/>
  <c r="O62" i="72"/>
  <c r="N40" i="72"/>
  <c r="N48" i="72"/>
  <c r="N56" i="72"/>
  <c r="K27" i="72"/>
  <c r="N51" i="72"/>
  <c r="N41" i="72"/>
  <c r="N49" i="72"/>
  <c r="N57" i="72"/>
  <c r="K28" i="72"/>
  <c r="B41" i="15"/>
  <c r="L51" i="72"/>
  <c r="O56" i="72"/>
  <c r="M27" i="72"/>
  <c r="N34" i="72"/>
  <c r="N42" i="72"/>
  <c r="N50" i="72"/>
  <c r="N58" i="72"/>
  <c r="K29" i="72"/>
  <c r="O57" i="72"/>
  <c r="M28" i="72"/>
  <c r="N35" i="72"/>
  <c r="N43" i="72"/>
  <c r="AO27" i="65"/>
  <c r="AP27" i="65"/>
  <c r="AK12" i="65"/>
  <c r="AL12" i="65"/>
  <c r="AG28" i="65"/>
  <c r="AH28" i="65"/>
  <c r="AG33" i="65"/>
  <c r="AH33" i="65"/>
  <c r="E60" i="65"/>
  <c r="AK23" i="65"/>
  <c r="AL23" i="65"/>
  <c r="AK32" i="65"/>
  <c r="AL32" i="65"/>
  <c r="AK24" i="65"/>
  <c r="AL24" i="65"/>
  <c r="AK16" i="65"/>
  <c r="AL16" i="65"/>
  <c r="AK21" i="65"/>
  <c r="AL21" i="65"/>
  <c r="AS29" i="65"/>
  <c r="AT29" i="65"/>
  <c r="AG6" i="65"/>
  <c r="AH6" i="65"/>
  <c r="AG12" i="65"/>
  <c r="AH12" i="65"/>
  <c r="AG16" i="65"/>
  <c r="AH16" i="65"/>
  <c r="AS9" i="65"/>
  <c r="AT9" i="65"/>
  <c r="AK17" i="65"/>
  <c r="AL17" i="65"/>
  <c r="AO7" i="65"/>
  <c r="AP7" i="65"/>
  <c r="AO12" i="65"/>
  <c r="AP12" i="65"/>
  <c r="AS12" i="65"/>
  <c r="AT12" i="65"/>
  <c r="AO11" i="65"/>
  <c r="AP11" i="65"/>
  <c r="AO6" i="65"/>
  <c r="AP6" i="65"/>
  <c r="AG22" i="65"/>
  <c r="AH22" i="65"/>
  <c r="AO23" i="65"/>
  <c r="AP23" i="65"/>
  <c r="AO10" i="65"/>
  <c r="AP10" i="65"/>
  <c r="AO29" i="65"/>
  <c r="AP29" i="65"/>
  <c r="AS15" i="65"/>
  <c r="AT15" i="65"/>
  <c r="AS28" i="65"/>
  <c r="AT28" i="65"/>
  <c r="AS20" i="65"/>
  <c r="AT20" i="65"/>
  <c r="AS8" i="65"/>
  <c r="AT8" i="65"/>
  <c r="AK10" i="65"/>
  <c r="AL10" i="65"/>
  <c r="AO35" i="65"/>
  <c r="AP35" i="65"/>
  <c r="K64" i="65"/>
  <c r="B94" i="74"/>
  <c r="AG15" i="65"/>
  <c r="AH15" i="65"/>
  <c r="AG9" i="65"/>
  <c r="AH9" i="65"/>
  <c r="AO32" i="65"/>
  <c r="AP32" i="65"/>
  <c r="AG35" i="65"/>
  <c r="AH35" i="65"/>
  <c r="E64" i="65"/>
  <c r="AG23" i="65"/>
  <c r="AH23" i="65"/>
  <c r="AS6" i="65"/>
  <c r="AT6" i="65"/>
  <c r="AO14" i="65"/>
  <c r="AP14" i="65"/>
  <c r="AO24" i="65"/>
  <c r="AP24" i="65"/>
  <c r="AS33" i="65"/>
  <c r="AT33" i="65"/>
  <c r="N60" i="65"/>
  <c r="B122" i="74"/>
  <c r="AK19" i="65"/>
  <c r="AL19" i="65"/>
  <c r="AS34" i="65"/>
  <c r="AT34" i="65"/>
  <c r="AS14" i="65"/>
  <c r="AT14" i="65"/>
  <c r="AO20" i="65"/>
  <c r="AP20" i="65"/>
  <c r="AK22" i="65"/>
  <c r="AL22" i="65"/>
  <c r="AK15" i="65"/>
  <c r="AL15" i="65"/>
  <c r="AK20" i="65"/>
  <c r="AL20" i="65"/>
  <c r="AK8" i="65"/>
  <c r="AL8" i="65"/>
  <c r="AO9" i="65"/>
  <c r="AP9" i="65"/>
  <c r="AO31" i="65"/>
  <c r="AP31" i="65"/>
  <c r="AO19" i="65"/>
  <c r="AP19" i="65"/>
  <c r="AK9" i="65"/>
  <c r="AL9" i="65"/>
  <c r="AG13" i="65"/>
  <c r="AH13" i="65"/>
  <c r="AS7" i="65"/>
  <c r="AT7" i="65"/>
  <c r="AS13" i="65"/>
  <c r="AT13" i="65"/>
  <c r="AG32" i="65"/>
  <c r="AH32" i="65"/>
  <c r="E58" i="65"/>
  <c r="AO13" i="65"/>
  <c r="AP13" i="65"/>
  <c r="AO15" i="65"/>
  <c r="AP15" i="65"/>
  <c r="AS11" i="65"/>
  <c r="AT11" i="65"/>
  <c r="AK31" i="65"/>
  <c r="AL31" i="65"/>
  <c r="AG11" i="65"/>
  <c r="AH11" i="65"/>
  <c r="AG24" i="65"/>
  <c r="AH24" i="65"/>
  <c r="AG19" i="65"/>
  <c r="AH19" i="65"/>
  <c r="AS22" i="65"/>
  <c r="AT22" i="65"/>
  <c r="AG29" i="65"/>
  <c r="AH29" i="65"/>
  <c r="AK28" i="65"/>
  <c r="AL28" i="65"/>
  <c r="AS35" i="65"/>
  <c r="AT35" i="65"/>
  <c r="N64" i="65"/>
  <c r="B124" i="74"/>
  <c r="AS27" i="65"/>
  <c r="AT27" i="65"/>
  <c r="AO34" i="65"/>
  <c r="AP34" i="65"/>
  <c r="AO26" i="65"/>
  <c r="AP26" i="65"/>
  <c r="AO18" i="65"/>
  <c r="AP18" i="65"/>
  <c r="AK34" i="65"/>
  <c r="AL34" i="65"/>
  <c r="H62" i="65"/>
  <c r="B63" i="74"/>
  <c r="AK7" i="65"/>
  <c r="AL7" i="65"/>
  <c r="AK11" i="65"/>
  <c r="AL11" i="65"/>
  <c r="AG17" i="65"/>
  <c r="AH17" i="65"/>
  <c r="AG31" i="65"/>
  <c r="AH31" i="65"/>
  <c r="AK25" i="65"/>
  <c r="AL25" i="65"/>
  <c r="AO17" i="65"/>
  <c r="AP17" i="65"/>
  <c r="AG8" i="65"/>
  <c r="AH8" i="65"/>
  <c r="AG14" i="65"/>
  <c r="AH14" i="65"/>
  <c r="AK35" i="65"/>
  <c r="AL35" i="65"/>
  <c r="H64" i="65"/>
  <c r="B64" i="74"/>
  <c r="AK27" i="65"/>
  <c r="AL27" i="65"/>
  <c r="AG34" i="65"/>
  <c r="AH34" i="65"/>
  <c r="E62" i="65"/>
  <c r="AG26" i="65"/>
  <c r="AH26" i="65"/>
  <c r="AG18" i="65"/>
  <c r="AH18" i="65"/>
  <c r="AS30" i="65"/>
  <c r="AT30" i="65"/>
  <c r="AG27" i="65"/>
  <c r="AH27" i="65"/>
  <c r="AK13" i="65"/>
  <c r="AL13" i="65"/>
  <c r="AK14" i="65"/>
  <c r="AL14" i="65"/>
  <c r="AG21" i="65"/>
  <c r="AH21" i="65"/>
  <c r="AS18" i="65"/>
  <c r="AT18" i="65"/>
  <c r="AS25" i="65"/>
  <c r="AT25" i="65"/>
  <c r="AK6" i="65"/>
  <c r="AL6" i="65"/>
  <c r="AK30" i="65"/>
  <c r="AL30" i="65"/>
  <c r="AO21" i="65"/>
  <c r="AP21" i="65"/>
  <c r="AO22" i="65"/>
  <c r="AP22" i="65"/>
  <c r="AO8" i="65"/>
  <c r="AP8" i="65"/>
  <c r="AO16" i="65"/>
  <c r="AP16" i="65"/>
  <c r="AG30" i="65"/>
  <c r="AH30" i="65"/>
  <c r="AK18" i="65"/>
  <c r="AL18" i="65"/>
  <c r="AK29" i="65"/>
  <c r="AL29" i="65"/>
  <c r="AO28" i="65"/>
  <c r="AP28" i="65"/>
  <c r="AO33" i="65"/>
  <c r="AP33" i="65"/>
  <c r="K60" i="65"/>
  <c r="B92" i="74"/>
  <c r="AS23" i="65"/>
  <c r="AT23" i="65"/>
  <c r="AS32" i="65"/>
  <c r="AT32" i="65"/>
  <c r="AS24" i="65"/>
  <c r="AT24" i="65"/>
  <c r="AS16" i="65"/>
  <c r="AT16" i="65"/>
  <c r="AS17" i="65"/>
  <c r="AT17" i="65"/>
  <c r="AG7" i="65"/>
  <c r="AH7" i="65"/>
  <c r="AG25" i="65"/>
  <c r="AH25" i="65"/>
  <c r="AK33" i="65"/>
  <c r="AL33" i="65"/>
  <c r="H60" i="65"/>
  <c r="B62" i="74"/>
  <c r="AS21" i="65"/>
  <c r="AT21" i="65"/>
  <c r="AO25" i="65"/>
  <c r="AP25" i="65"/>
  <c r="AS10" i="65"/>
  <c r="AT10" i="65"/>
  <c r="C117" i="73"/>
  <c r="C116" i="73"/>
  <c r="C115" i="73"/>
  <c r="C114" i="73"/>
  <c r="C113" i="73"/>
  <c r="C112" i="73"/>
  <c r="A117" i="73"/>
  <c r="L117" i="73"/>
  <c r="A116" i="73"/>
  <c r="L116" i="73"/>
  <c r="A115" i="73"/>
  <c r="L115" i="73"/>
  <c r="A114" i="73"/>
  <c r="L114" i="73"/>
  <c r="A113" i="73"/>
  <c r="L113" i="73"/>
  <c r="A112" i="73"/>
  <c r="L112" i="73"/>
  <c r="C117" i="74"/>
  <c r="C116" i="74"/>
  <c r="C115" i="74"/>
  <c r="C114" i="74"/>
  <c r="C113" i="74"/>
  <c r="C112" i="74"/>
  <c r="A117" i="74"/>
  <c r="A116" i="74"/>
  <c r="A115" i="74"/>
  <c r="A114" i="74"/>
  <c r="A113" i="74"/>
  <c r="A112" i="74"/>
  <c r="C87" i="74"/>
  <c r="C86" i="74"/>
  <c r="C85" i="74"/>
  <c r="C84" i="74"/>
  <c r="C83" i="74"/>
  <c r="A87" i="74"/>
  <c r="A86" i="74"/>
  <c r="A85" i="74"/>
  <c r="A84" i="74"/>
  <c r="A83" i="74"/>
  <c r="C87" i="73"/>
  <c r="C86" i="73"/>
  <c r="C85" i="73"/>
  <c r="C84" i="73"/>
  <c r="C83" i="73"/>
  <c r="A86" i="73"/>
  <c r="L86" i="73"/>
  <c r="A85" i="73"/>
  <c r="L85" i="73"/>
  <c r="A84" i="73"/>
  <c r="L84" i="73"/>
  <c r="A83" i="73"/>
  <c r="L83" i="73"/>
  <c r="C57" i="74"/>
  <c r="C56" i="74"/>
  <c r="C55" i="74"/>
  <c r="C54" i="74"/>
  <c r="C53" i="74"/>
  <c r="A57" i="74"/>
  <c r="A56" i="74"/>
  <c r="A55" i="74"/>
  <c r="A54" i="74"/>
  <c r="A53" i="74"/>
  <c r="C57" i="73"/>
  <c r="C56" i="73"/>
  <c r="C55" i="73"/>
  <c r="C54" i="73"/>
  <c r="C53" i="73"/>
  <c r="A57" i="73"/>
  <c r="L57" i="73"/>
  <c r="A56" i="73"/>
  <c r="L56" i="73"/>
  <c r="A55" i="73"/>
  <c r="L55" i="73"/>
  <c r="A54" i="73"/>
  <c r="L54" i="73"/>
  <c r="A53" i="73"/>
  <c r="L53" i="73"/>
  <c r="C27" i="74"/>
  <c r="C26" i="74"/>
  <c r="C25" i="74"/>
  <c r="C24" i="74"/>
  <c r="C23" i="74"/>
  <c r="A27" i="74"/>
  <c r="A26" i="74"/>
  <c r="A25" i="74"/>
  <c r="A24" i="74"/>
  <c r="A23" i="74"/>
  <c r="C27" i="73"/>
  <c r="C26" i="73"/>
  <c r="C25" i="73"/>
  <c r="C24" i="73"/>
  <c r="C23" i="73"/>
  <c r="C22" i="73"/>
  <c r="A27" i="73"/>
  <c r="L27" i="73"/>
  <c r="A26" i="73"/>
  <c r="L26" i="73"/>
  <c r="A25" i="73"/>
  <c r="L25" i="73"/>
  <c r="A24" i="73"/>
  <c r="L24" i="73"/>
  <c r="A23" i="73"/>
  <c r="L23" i="73"/>
  <c r="A22" i="73"/>
  <c r="L22" i="73"/>
  <c r="P35" i="65"/>
  <c r="Z21" i="65"/>
  <c r="P37" i="65"/>
  <c r="Z22" i="65"/>
  <c r="P39" i="65"/>
  <c r="Z23" i="65"/>
  <c r="P41" i="65"/>
  <c r="Z24" i="65"/>
  <c r="P43" i="65"/>
  <c r="Z25" i="65"/>
  <c r="P45" i="65"/>
  <c r="Z26" i="65"/>
  <c r="B120" i="74"/>
  <c r="N62" i="65"/>
  <c r="B123" i="74"/>
  <c r="N58" i="65"/>
  <c r="B121" i="74"/>
  <c r="B118" i="74"/>
  <c r="B119" i="74"/>
  <c r="B90" i="74"/>
  <c r="K62" i="65"/>
  <c r="B93" i="74"/>
  <c r="K58" i="65"/>
  <c r="B91" i="74"/>
  <c r="B88" i="74"/>
  <c r="B89" i="74"/>
  <c r="H58" i="65"/>
  <c r="B61" i="74"/>
  <c r="B60" i="74"/>
  <c r="B58" i="74"/>
  <c r="B59" i="74"/>
  <c r="B34" i="74"/>
  <c r="Y35" i="65"/>
  <c r="B33" i="74"/>
  <c r="B32" i="74"/>
  <c r="Y33" i="65"/>
  <c r="B31" i="74"/>
  <c r="B30" i="74"/>
  <c r="B29" i="74"/>
  <c r="B28" i="74"/>
  <c r="O51" i="65"/>
  <c r="Y29" i="65"/>
  <c r="A8" i="75"/>
  <c r="A65" i="75"/>
  <c r="A82" i="75"/>
  <c r="A81" i="75"/>
  <c r="A64" i="75"/>
  <c r="A35" i="75"/>
  <c r="A79" i="75"/>
  <c r="A92" i="75"/>
  <c r="A61" i="75"/>
  <c r="A71" i="75"/>
  <c r="A48" i="75"/>
  <c r="A84" i="75"/>
  <c r="A67" i="75"/>
  <c r="A56" i="75"/>
  <c r="A30" i="75"/>
  <c r="A37" i="75"/>
  <c r="A49" i="75"/>
  <c r="A55" i="75"/>
  <c r="A18" i="75"/>
  <c r="A54" i="75"/>
  <c r="A15" i="75"/>
  <c r="AC26" i="71"/>
  <c r="AC20" i="71"/>
  <c r="AC21" i="71"/>
  <c r="AC22" i="71"/>
  <c r="AC24" i="71"/>
  <c r="T20" i="71"/>
  <c r="T24" i="71"/>
  <c r="T22" i="71"/>
  <c r="T21" i="71"/>
  <c r="T25" i="71"/>
  <c r="T26" i="71"/>
  <c r="T23" i="71"/>
  <c r="K22" i="71"/>
  <c r="K26" i="71"/>
  <c r="K21" i="71"/>
  <c r="K23" i="71"/>
  <c r="K24" i="71"/>
  <c r="K25" i="71"/>
  <c r="B23" i="71"/>
  <c r="B26" i="71"/>
  <c r="AC23" i="71"/>
  <c r="B25" i="71"/>
  <c r="B22" i="71"/>
  <c r="B24" i="71"/>
  <c r="AC25" i="71"/>
  <c r="AC55" i="72"/>
  <c r="AC54" i="72"/>
  <c r="AC53" i="72"/>
  <c r="AC52" i="72"/>
  <c r="AC51" i="72"/>
  <c r="AB55" i="72"/>
  <c r="AB54" i="72"/>
  <c r="AB53" i="72"/>
  <c r="AB52" i="72"/>
  <c r="AB51" i="72"/>
  <c r="T55" i="72"/>
  <c r="T54" i="72"/>
  <c r="T53" i="72"/>
  <c r="T52" i="72"/>
  <c r="T51" i="72"/>
  <c r="T50" i="72"/>
  <c r="S55" i="72"/>
  <c r="S54" i="72"/>
  <c r="S53" i="72"/>
  <c r="S52" i="72"/>
  <c r="S51" i="72"/>
  <c r="B55" i="72"/>
  <c r="B54" i="72"/>
  <c r="B53" i="72"/>
  <c r="B52" i="72"/>
  <c r="B51" i="72"/>
  <c r="A55" i="72"/>
  <c r="A54" i="72"/>
  <c r="A53" i="72"/>
  <c r="A52" i="72"/>
  <c r="A51" i="72"/>
  <c r="B49" i="65"/>
  <c r="B47" i="65"/>
  <c r="B45" i="65"/>
  <c r="B43" i="65"/>
  <c r="AQ24" i="15"/>
  <c r="AQ26" i="15"/>
  <c r="AQ25" i="15"/>
  <c r="AM26" i="15"/>
  <c r="AM25" i="15"/>
  <c r="AM24" i="15"/>
  <c r="AI26" i="15"/>
  <c r="AI25" i="15"/>
  <c r="AI24" i="15"/>
  <c r="AE26" i="15"/>
  <c r="AE25" i="15"/>
  <c r="AE24" i="15"/>
  <c r="P35" i="15"/>
  <c r="U35" i="65"/>
  <c r="AV21" i="65"/>
  <c r="P37" i="15"/>
  <c r="U37" i="65"/>
  <c r="AV22" i="65"/>
  <c r="P39" i="15"/>
  <c r="Z23" i="15"/>
  <c r="P41" i="15"/>
  <c r="U41" i="65"/>
  <c r="AV24" i="65"/>
  <c r="P43" i="15"/>
  <c r="Z25" i="15"/>
  <c r="P45" i="15"/>
  <c r="U45" i="65"/>
  <c r="AV26" i="65"/>
  <c r="B49" i="15"/>
  <c r="L55" i="72"/>
  <c r="B9" i="15"/>
  <c r="L35" i="72"/>
  <c r="O55" i="72"/>
  <c r="B47" i="15"/>
  <c r="L54" i="72"/>
  <c r="B7" i="15"/>
  <c r="L34" i="72"/>
  <c r="O54" i="72"/>
  <c r="B45" i="15"/>
  <c r="L53" i="72"/>
  <c r="B35" i="15"/>
  <c r="L48" i="72"/>
  <c r="O53" i="72"/>
  <c r="B43" i="15"/>
  <c r="L52" i="72"/>
  <c r="O52" i="72"/>
  <c r="B13" i="15"/>
  <c r="L37" i="72"/>
  <c r="O51" i="72"/>
  <c r="Y34" i="65"/>
  <c r="Y30" i="65"/>
  <c r="Y31" i="65"/>
  <c r="Y32" i="65"/>
  <c r="AD53" i="71"/>
  <c r="AD42" i="71"/>
  <c r="AG53" i="71"/>
  <c r="AE24" i="71"/>
  <c r="L53" i="71"/>
  <c r="B37" i="65"/>
  <c r="L49" i="71"/>
  <c r="O53" i="71"/>
  <c r="M24" i="71"/>
  <c r="C53" i="71"/>
  <c r="C55" i="71"/>
  <c r="F53" i="71"/>
  <c r="D24" i="71"/>
  <c r="U53" i="71"/>
  <c r="X37" i="71"/>
  <c r="AD54" i="71"/>
  <c r="B7" i="65"/>
  <c r="AD34" i="71"/>
  <c r="AG54" i="71"/>
  <c r="AE25" i="71"/>
  <c r="L54" i="71"/>
  <c r="L34" i="71"/>
  <c r="O54" i="71"/>
  <c r="M25" i="71"/>
  <c r="C54" i="71"/>
  <c r="B9" i="65"/>
  <c r="C35" i="71"/>
  <c r="F54" i="71"/>
  <c r="D25" i="71"/>
  <c r="U54" i="71"/>
  <c r="U51" i="71"/>
  <c r="X36" i="71"/>
  <c r="AD52" i="71"/>
  <c r="AD37" i="71"/>
  <c r="AG52" i="71"/>
  <c r="AE23" i="71"/>
  <c r="L52" i="71"/>
  <c r="B17" i="65"/>
  <c r="L39" i="71"/>
  <c r="O52" i="71"/>
  <c r="M23" i="71"/>
  <c r="C52" i="71"/>
  <c r="B15" i="65"/>
  <c r="C38" i="71"/>
  <c r="F52" i="71"/>
  <c r="D23" i="71"/>
  <c r="U52" i="71"/>
  <c r="X38" i="71"/>
  <c r="AD51" i="71"/>
  <c r="B25" i="65"/>
  <c r="AD43" i="71"/>
  <c r="AG51" i="71"/>
  <c r="AE22" i="71"/>
  <c r="L51" i="71"/>
  <c r="O51" i="71"/>
  <c r="M22" i="71"/>
  <c r="C49" i="71"/>
  <c r="F51" i="71"/>
  <c r="U37" i="71"/>
  <c r="X39" i="71"/>
  <c r="AD55" i="71"/>
  <c r="B27" i="65"/>
  <c r="AD44" i="71"/>
  <c r="AG55" i="71"/>
  <c r="AE26" i="71"/>
  <c r="L55" i="71"/>
  <c r="L47" i="71"/>
  <c r="O55" i="71"/>
  <c r="M26" i="71"/>
  <c r="F55" i="71"/>
  <c r="D26" i="71"/>
  <c r="U55" i="71"/>
  <c r="U33" i="71"/>
  <c r="X34" i="71"/>
  <c r="C52" i="72"/>
  <c r="C55" i="72"/>
  <c r="U55" i="72"/>
  <c r="U52" i="72"/>
  <c r="AD52" i="72"/>
  <c r="U51" i="72"/>
  <c r="C51" i="72"/>
  <c r="AD53" i="72"/>
  <c r="C53" i="72"/>
  <c r="U53" i="72"/>
  <c r="AD54" i="72"/>
  <c r="C54" i="72"/>
  <c r="U54" i="72"/>
  <c r="AD51" i="72"/>
  <c r="AD55" i="72"/>
  <c r="B84" i="74"/>
  <c r="B96" i="74"/>
  <c r="B97" i="74"/>
  <c r="B114" i="74"/>
  <c r="B113" i="74"/>
  <c r="B101" i="74"/>
  <c r="B100" i="74"/>
  <c r="B116" i="74"/>
  <c r="B98" i="74"/>
  <c r="B117" i="74"/>
  <c r="B99" i="74"/>
  <c r="B115" i="74"/>
  <c r="B95" i="74"/>
  <c r="B87" i="74"/>
  <c r="B86" i="74"/>
  <c r="B83" i="74"/>
  <c r="B56" i="74"/>
  <c r="B54" i="74"/>
  <c r="B57" i="74"/>
  <c r="B35" i="74"/>
  <c r="B53" i="74"/>
  <c r="B55" i="74"/>
  <c r="B25" i="74"/>
  <c r="Z26" i="15"/>
  <c r="U43" i="65"/>
  <c r="AV25" i="65"/>
  <c r="Z24" i="15"/>
  <c r="U39" i="65"/>
  <c r="AV23" i="65"/>
  <c r="Z22" i="15"/>
  <c r="Z21" i="15"/>
  <c r="B85" i="74"/>
  <c r="AQ23" i="15"/>
  <c r="AQ22" i="15"/>
  <c r="AQ21" i="15"/>
  <c r="AQ20" i="15"/>
  <c r="AQ19" i="15"/>
  <c r="AM23" i="15"/>
  <c r="AM22" i="15"/>
  <c r="AM21" i="15"/>
  <c r="AM20" i="15"/>
  <c r="AM17" i="15"/>
  <c r="AI22" i="15"/>
  <c r="AI21" i="15"/>
  <c r="AI20" i="15"/>
  <c r="AE23" i="15"/>
  <c r="AE22" i="15"/>
  <c r="AE21" i="15"/>
  <c r="AE20" i="15"/>
  <c r="B27" i="74"/>
  <c r="O49" i="65"/>
  <c r="Y28" i="65"/>
  <c r="B26" i="74"/>
  <c r="O47" i="65"/>
  <c r="Y27" i="65"/>
  <c r="O43" i="65"/>
  <c r="Y25" i="65"/>
  <c r="B24" i="74"/>
  <c r="O41" i="65"/>
  <c r="Y24" i="65"/>
  <c r="B23" i="74"/>
  <c r="O45" i="65"/>
  <c r="Y26" i="65"/>
  <c r="C109" i="73"/>
  <c r="A109" i="73"/>
  <c r="L109" i="73"/>
  <c r="C79" i="73"/>
  <c r="A79" i="73"/>
  <c r="L79" i="73"/>
  <c r="C49" i="73"/>
  <c r="A49" i="73"/>
  <c r="L49" i="73"/>
  <c r="C19" i="73"/>
  <c r="A19" i="73"/>
  <c r="L19" i="73"/>
  <c r="C109" i="74"/>
  <c r="A109" i="74"/>
  <c r="C79" i="74"/>
  <c r="A79" i="74"/>
  <c r="C49" i="74"/>
  <c r="A49" i="74"/>
  <c r="C19" i="74"/>
  <c r="A19" i="74"/>
  <c r="AC47" i="72"/>
  <c r="AB47" i="72"/>
  <c r="T47" i="72"/>
  <c r="S47" i="72"/>
  <c r="A47" i="72"/>
  <c r="B47" i="72"/>
  <c r="P33" i="65"/>
  <c r="Z20" i="65"/>
  <c r="AI23" i="15"/>
  <c r="P33" i="15"/>
  <c r="B33" i="15"/>
  <c r="A51" i="75"/>
  <c r="A34" i="75"/>
  <c r="A31" i="75"/>
  <c r="A52" i="75"/>
  <c r="AG47" i="71"/>
  <c r="O47" i="71"/>
  <c r="C47" i="71"/>
  <c r="C33" i="71"/>
  <c r="F47" i="71"/>
  <c r="U35" i="71"/>
  <c r="X43" i="71"/>
  <c r="U47" i="72"/>
  <c r="L47" i="72"/>
  <c r="O46" i="72"/>
  <c r="U33" i="65"/>
  <c r="AV20" i="65"/>
  <c r="AD47" i="72"/>
  <c r="A50" i="78"/>
  <c r="A11" i="78"/>
  <c r="B112" i="74"/>
  <c r="C47" i="72"/>
  <c r="Z20" i="15"/>
  <c r="O37" i="65"/>
  <c r="Y22" i="65"/>
  <c r="O35" i="65"/>
  <c r="Y21" i="65"/>
  <c r="O39" i="65"/>
  <c r="Y23" i="65"/>
  <c r="B109" i="74"/>
  <c r="B79" i="74"/>
  <c r="B49" i="74"/>
  <c r="C111" i="74"/>
  <c r="A111" i="74"/>
  <c r="C82" i="74"/>
  <c r="C81" i="74"/>
  <c r="A82" i="74"/>
  <c r="A81" i="74"/>
  <c r="C52" i="74"/>
  <c r="C51" i="74"/>
  <c r="A52" i="74"/>
  <c r="A51" i="74"/>
  <c r="C22" i="74"/>
  <c r="C21" i="74"/>
  <c r="A22" i="74"/>
  <c r="A21" i="74"/>
  <c r="C111" i="73"/>
  <c r="A111" i="73"/>
  <c r="L111" i="73"/>
  <c r="C82" i="73"/>
  <c r="C81" i="73"/>
  <c r="A82" i="73"/>
  <c r="L82" i="73"/>
  <c r="A81" i="73"/>
  <c r="L81" i="73"/>
  <c r="C52" i="73"/>
  <c r="C51" i="73"/>
  <c r="A52" i="73"/>
  <c r="L52" i="73"/>
  <c r="A51" i="73"/>
  <c r="L51" i="73"/>
  <c r="C21" i="73"/>
  <c r="C20" i="73"/>
  <c r="A21" i="73"/>
  <c r="L21" i="73"/>
  <c r="AC50" i="72"/>
  <c r="AC49" i="72"/>
  <c r="AB50" i="72"/>
  <c r="AB49" i="72"/>
  <c r="T49" i="72"/>
  <c r="S50" i="72"/>
  <c r="S49" i="72"/>
  <c r="A50" i="72"/>
  <c r="A49" i="72"/>
  <c r="A48" i="72"/>
  <c r="B50" i="72"/>
  <c r="B49" i="72"/>
  <c r="P29" i="65"/>
  <c r="Z18" i="65"/>
  <c r="P31" i="65"/>
  <c r="Z19" i="65"/>
  <c r="P31" i="15"/>
  <c r="Z19" i="15"/>
  <c r="B39" i="65"/>
  <c r="B39" i="15"/>
  <c r="B29" i="15"/>
  <c r="L45" i="72"/>
  <c r="B5" i="15"/>
  <c r="L33" i="72"/>
  <c r="O45" i="72"/>
  <c r="B31" i="15"/>
  <c r="L46" i="72"/>
  <c r="B25" i="15"/>
  <c r="L43" i="72"/>
  <c r="O47" i="72"/>
  <c r="A7" i="75"/>
  <c r="A13" i="75"/>
  <c r="A90" i="75"/>
  <c r="A98" i="75"/>
  <c r="A101" i="75"/>
  <c r="A89" i="75"/>
  <c r="AD50" i="71"/>
  <c r="AG50" i="71"/>
  <c r="AE21" i="71"/>
  <c r="L50" i="71"/>
  <c r="O50" i="71"/>
  <c r="M21" i="71"/>
  <c r="C50" i="71"/>
  <c r="C43" i="71"/>
  <c r="F50" i="71"/>
  <c r="U50" i="71"/>
  <c r="X40" i="71"/>
  <c r="AD49" i="71"/>
  <c r="AD38" i="71"/>
  <c r="AG49" i="71"/>
  <c r="AE20" i="71"/>
  <c r="F49" i="71"/>
  <c r="D20" i="71"/>
  <c r="L48" i="71"/>
  <c r="O49" i="71"/>
  <c r="M20" i="71"/>
  <c r="U49" i="71"/>
  <c r="X41" i="71"/>
  <c r="AD50" i="72"/>
  <c r="L50" i="72"/>
  <c r="B11" i="15"/>
  <c r="L36" i="72"/>
  <c r="O48" i="72"/>
  <c r="U49" i="72"/>
  <c r="O50" i="72"/>
  <c r="A52" i="78"/>
  <c r="A75" i="78"/>
  <c r="A9" i="78"/>
  <c r="A35" i="78"/>
  <c r="K18" i="71"/>
  <c r="M18" i="71"/>
  <c r="AC17" i="71"/>
  <c r="AC18" i="71"/>
  <c r="AE18" i="71"/>
  <c r="B18" i="71"/>
  <c r="T18" i="71"/>
  <c r="B19" i="74"/>
  <c r="O33" i="65"/>
  <c r="Y20" i="65"/>
  <c r="C49" i="72"/>
  <c r="U50" i="72"/>
  <c r="AD49" i="72"/>
  <c r="B21" i="71"/>
  <c r="C50" i="72"/>
  <c r="U31" i="65"/>
  <c r="AV19" i="65"/>
  <c r="T19" i="71"/>
  <c r="AC19" i="71"/>
  <c r="K17" i="71"/>
  <c r="K19" i="71"/>
  <c r="K20" i="71"/>
  <c r="B19" i="71"/>
  <c r="B20" i="71"/>
  <c r="P27" i="65"/>
  <c r="Z17" i="65"/>
  <c r="P27" i="15"/>
  <c r="Z17" i="15"/>
  <c r="B82" i="74"/>
  <c r="U27" i="65"/>
  <c r="AV17" i="65"/>
  <c r="C110" i="74"/>
  <c r="A110" i="74"/>
  <c r="C108" i="74"/>
  <c r="A108" i="74"/>
  <c r="C107" i="74"/>
  <c r="A107" i="74"/>
  <c r="C106" i="74"/>
  <c r="A106" i="74"/>
  <c r="C105" i="74"/>
  <c r="A105" i="74"/>
  <c r="C104" i="74"/>
  <c r="A104" i="74"/>
  <c r="C103" i="74"/>
  <c r="A103" i="74"/>
  <c r="C102" i="74"/>
  <c r="A102" i="74"/>
  <c r="C80" i="74"/>
  <c r="A80" i="74"/>
  <c r="C78" i="74"/>
  <c r="A78" i="74"/>
  <c r="C77" i="74"/>
  <c r="A77" i="74"/>
  <c r="C76" i="74"/>
  <c r="A76" i="74"/>
  <c r="C75" i="74"/>
  <c r="A75" i="74"/>
  <c r="C74" i="74"/>
  <c r="A74" i="74"/>
  <c r="C73" i="74"/>
  <c r="A73" i="74"/>
  <c r="C72" i="74"/>
  <c r="A72" i="74"/>
  <c r="C71" i="74"/>
  <c r="A71" i="74"/>
  <c r="C70" i="74"/>
  <c r="A70" i="74"/>
  <c r="C69" i="74"/>
  <c r="A69" i="74"/>
  <c r="C68" i="74"/>
  <c r="A68" i="74"/>
  <c r="C67" i="74"/>
  <c r="A67" i="74"/>
  <c r="C66" i="74"/>
  <c r="A66" i="74"/>
  <c r="C65" i="74"/>
  <c r="A65" i="74"/>
  <c r="C50" i="74"/>
  <c r="A50" i="74"/>
  <c r="C48" i="74"/>
  <c r="A48" i="74"/>
  <c r="C47" i="74"/>
  <c r="A47" i="74"/>
  <c r="C46" i="74"/>
  <c r="A46" i="74"/>
  <c r="C45" i="74"/>
  <c r="A45" i="74"/>
  <c r="C44" i="74"/>
  <c r="A44" i="74"/>
  <c r="C43" i="74"/>
  <c r="A43" i="74"/>
  <c r="C42" i="74"/>
  <c r="A42" i="74"/>
  <c r="C41" i="74"/>
  <c r="A41" i="74"/>
  <c r="C40" i="74"/>
  <c r="A40" i="74"/>
  <c r="C39" i="74"/>
  <c r="A39" i="74"/>
  <c r="C38" i="74"/>
  <c r="A38" i="74"/>
  <c r="C37" i="74"/>
  <c r="A37" i="74"/>
  <c r="C36" i="74"/>
  <c r="A36" i="74"/>
  <c r="C20" i="74"/>
  <c r="A20" i="74"/>
  <c r="C18" i="74"/>
  <c r="A18" i="74"/>
  <c r="C17" i="74"/>
  <c r="A17" i="74"/>
  <c r="C16" i="74"/>
  <c r="A16" i="74"/>
  <c r="C15" i="74"/>
  <c r="A15" i="74"/>
  <c r="C14" i="74"/>
  <c r="A14" i="74"/>
  <c r="C13" i="74"/>
  <c r="A13" i="74"/>
  <c r="C12" i="74"/>
  <c r="A12" i="74"/>
  <c r="C11" i="74"/>
  <c r="A11" i="74"/>
  <c r="C10" i="74"/>
  <c r="A10" i="74"/>
  <c r="C9" i="74"/>
  <c r="A9" i="74"/>
  <c r="C8" i="74"/>
  <c r="A8" i="74"/>
  <c r="C7" i="74"/>
  <c r="A7" i="74"/>
  <c r="C6" i="74"/>
  <c r="A6" i="74"/>
  <c r="C5" i="74"/>
  <c r="A5" i="74"/>
  <c r="C110" i="73"/>
  <c r="C108" i="73"/>
  <c r="C107" i="73"/>
  <c r="C106" i="73"/>
  <c r="C105" i="73"/>
  <c r="C104" i="73"/>
  <c r="C103" i="73"/>
  <c r="C102" i="73"/>
  <c r="C101" i="73"/>
  <c r="C100" i="73"/>
  <c r="C99" i="73"/>
  <c r="C98" i="73"/>
  <c r="C97" i="73"/>
  <c r="C96" i="73"/>
  <c r="A110" i="73"/>
  <c r="L110" i="73"/>
  <c r="A108" i="73"/>
  <c r="L108" i="73"/>
  <c r="A107" i="73"/>
  <c r="L107" i="73"/>
  <c r="A106" i="73"/>
  <c r="L106" i="73"/>
  <c r="A105" i="73"/>
  <c r="L105" i="73"/>
  <c r="A104" i="73"/>
  <c r="L104" i="73"/>
  <c r="A103" i="73"/>
  <c r="L103" i="73"/>
  <c r="A102" i="73"/>
  <c r="L102" i="73"/>
  <c r="A100" i="73"/>
  <c r="L100" i="73"/>
  <c r="A101" i="73"/>
  <c r="L101" i="73"/>
  <c r="A99" i="73"/>
  <c r="L99" i="73"/>
  <c r="A98" i="73"/>
  <c r="L98" i="73"/>
  <c r="A97" i="73"/>
  <c r="L97" i="73"/>
  <c r="A96" i="73"/>
  <c r="L96" i="73"/>
  <c r="C95" i="73"/>
  <c r="A95" i="73"/>
  <c r="L95" i="73"/>
  <c r="C80" i="73"/>
  <c r="C78" i="73"/>
  <c r="C77" i="73"/>
  <c r="C76" i="73"/>
  <c r="C75" i="73"/>
  <c r="C74" i="73"/>
  <c r="C73" i="73"/>
  <c r="C72" i="73"/>
  <c r="C71" i="73"/>
  <c r="C70" i="73"/>
  <c r="C69" i="73"/>
  <c r="C68" i="73"/>
  <c r="C67" i="73"/>
  <c r="C66" i="73"/>
  <c r="C65" i="73"/>
  <c r="A80" i="73"/>
  <c r="L80" i="73"/>
  <c r="A78" i="73"/>
  <c r="L78" i="73"/>
  <c r="A77" i="73"/>
  <c r="L77" i="73"/>
  <c r="A76" i="73"/>
  <c r="L76" i="73"/>
  <c r="A75" i="73"/>
  <c r="L75" i="73"/>
  <c r="A74" i="73"/>
  <c r="L74" i="73"/>
  <c r="A73" i="73"/>
  <c r="L73" i="73"/>
  <c r="A72" i="73"/>
  <c r="L72" i="73"/>
  <c r="A71" i="73"/>
  <c r="L71" i="73"/>
  <c r="A70" i="73"/>
  <c r="L70" i="73"/>
  <c r="A69" i="73"/>
  <c r="L69" i="73"/>
  <c r="A68" i="73"/>
  <c r="L68" i="73"/>
  <c r="A67" i="73"/>
  <c r="L67" i="73"/>
  <c r="A66" i="73"/>
  <c r="L66" i="73"/>
  <c r="A65" i="73"/>
  <c r="L65" i="73"/>
  <c r="C50" i="73"/>
  <c r="C48" i="73"/>
  <c r="C47" i="73"/>
  <c r="C46" i="73"/>
  <c r="C45" i="73"/>
  <c r="C44" i="73"/>
  <c r="C43" i="73"/>
  <c r="C42" i="73"/>
  <c r="C41" i="73"/>
  <c r="C40" i="73"/>
  <c r="C39" i="73"/>
  <c r="C38" i="73"/>
  <c r="C37" i="73"/>
  <c r="C36" i="73"/>
  <c r="C35" i="73"/>
  <c r="A50" i="73"/>
  <c r="L50" i="73"/>
  <c r="A48" i="73"/>
  <c r="L48" i="73"/>
  <c r="A47" i="73"/>
  <c r="L47" i="73"/>
  <c r="A46" i="73"/>
  <c r="L46" i="73"/>
  <c r="A45" i="73"/>
  <c r="L45" i="73"/>
  <c r="A44" i="73"/>
  <c r="L44" i="73"/>
  <c r="A43" i="73"/>
  <c r="L43" i="73"/>
  <c r="A42" i="73"/>
  <c r="L42" i="73"/>
  <c r="A41" i="73"/>
  <c r="L41" i="73"/>
  <c r="A40" i="73"/>
  <c r="L40" i="73"/>
  <c r="A39" i="73"/>
  <c r="L39" i="73"/>
  <c r="A38" i="73"/>
  <c r="L38" i="73"/>
  <c r="A37" i="73"/>
  <c r="L37" i="73"/>
  <c r="A36" i="73"/>
  <c r="L36" i="73"/>
  <c r="A35" i="73"/>
  <c r="L35" i="73"/>
  <c r="O31" i="73"/>
  <c r="D112" i="75"/>
  <c r="P34" i="73"/>
  <c r="E111" i="75"/>
  <c r="P64" i="73"/>
  <c r="E114" i="75"/>
  <c r="P90" i="73"/>
  <c r="E41" i="75"/>
  <c r="P94" i="73"/>
  <c r="E118" i="75"/>
  <c r="P33" i="73"/>
  <c r="E110" i="75"/>
  <c r="P63" i="73"/>
  <c r="E115" i="75"/>
  <c r="P123" i="73"/>
  <c r="E123" i="75"/>
  <c r="P93" i="73"/>
  <c r="E119" i="75"/>
  <c r="O123" i="73"/>
  <c r="D123" i="75"/>
  <c r="P118" i="73"/>
  <c r="E20" i="75"/>
  <c r="O32" i="73"/>
  <c r="D109" i="75"/>
  <c r="P62" i="73"/>
  <c r="E117" i="75"/>
  <c r="P122" i="73"/>
  <c r="E121" i="75"/>
  <c r="P119" i="73"/>
  <c r="E39" i="75"/>
  <c r="P31" i="73"/>
  <c r="E112" i="75"/>
  <c r="P30" i="73"/>
  <c r="E86" i="75"/>
  <c r="P28" i="73"/>
  <c r="E12" i="75"/>
  <c r="P87" i="73"/>
  <c r="E26" i="75"/>
  <c r="O91" i="73"/>
  <c r="D120" i="75"/>
  <c r="P124" i="73"/>
  <c r="E122" i="75"/>
  <c r="P32" i="73"/>
  <c r="E109" i="75"/>
  <c r="O92" i="73"/>
  <c r="D113" i="75"/>
  <c r="O122" i="73"/>
  <c r="D121" i="75"/>
  <c r="O61" i="73"/>
  <c r="D116" i="75"/>
  <c r="P120" i="73"/>
  <c r="E68" i="75"/>
  <c r="P88" i="73"/>
  <c r="E50" i="75"/>
  <c r="O121" i="73"/>
  <c r="D124" i="75"/>
  <c r="P92" i="73"/>
  <c r="E113" i="75"/>
  <c r="P91" i="73"/>
  <c r="E120" i="75"/>
  <c r="P61" i="73"/>
  <c r="E116" i="75"/>
  <c r="P89" i="73"/>
  <c r="E104" i="75"/>
  <c r="P59" i="73"/>
  <c r="E106" i="75"/>
  <c r="P58" i="73"/>
  <c r="E76" i="75"/>
  <c r="P121" i="73"/>
  <c r="E124" i="75"/>
  <c r="O124" i="73"/>
  <c r="D122" i="75"/>
  <c r="O62" i="73"/>
  <c r="D117" i="75"/>
  <c r="P60" i="73"/>
  <c r="E36" i="75"/>
  <c r="P29" i="73"/>
  <c r="E108" i="75"/>
  <c r="P27" i="73"/>
  <c r="E82" i="75"/>
  <c r="P85" i="73"/>
  <c r="E61" i="75"/>
  <c r="P116" i="73"/>
  <c r="E81" i="75"/>
  <c r="P114" i="73"/>
  <c r="E84" i="75"/>
  <c r="P54" i="73"/>
  <c r="E56" i="75"/>
  <c r="P86" i="73"/>
  <c r="E64" i="75"/>
  <c r="P115" i="73"/>
  <c r="E92" i="75"/>
  <c r="P84" i="73"/>
  <c r="E67" i="75"/>
  <c r="P113" i="73"/>
  <c r="E37" i="75"/>
  <c r="P83" i="73"/>
  <c r="E49" i="75"/>
  <c r="P22" i="73"/>
  <c r="E15" i="75"/>
  <c r="P57" i="73"/>
  <c r="E65" i="75"/>
  <c r="P55" i="73"/>
  <c r="E71" i="75"/>
  <c r="P53" i="73"/>
  <c r="E55" i="75"/>
  <c r="P112" i="73"/>
  <c r="E54" i="75"/>
  <c r="P26" i="73"/>
  <c r="E79" i="75"/>
  <c r="P25" i="73"/>
  <c r="E48" i="75"/>
  <c r="P24" i="73"/>
  <c r="E30" i="75"/>
  <c r="P23" i="73"/>
  <c r="E18" i="75"/>
  <c r="P117" i="73"/>
  <c r="E8" i="75"/>
  <c r="P56" i="73"/>
  <c r="E35" i="75"/>
  <c r="P49" i="73"/>
  <c r="E31" i="75"/>
  <c r="P19" i="73"/>
  <c r="E52" i="75"/>
  <c r="P109" i="73"/>
  <c r="E51" i="75"/>
  <c r="P79" i="73"/>
  <c r="E34" i="75"/>
  <c r="P82" i="73"/>
  <c r="E7" i="75"/>
  <c r="P111" i="73"/>
  <c r="E90" i="75"/>
  <c r="P81" i="73"/>
  <c r="E98" i="75"/>
  <c r="P51" i="73"/>
  <c r="E101" i="75"/>
  <c r="P52" i="73"/>
  <c r="E13" i="75"/>
  <c r="P21" i="73"/>
  <c r="E89" i="75"/>
  <c r="P110" i="73"/>
  <c r="E83" i="75"/>
  <c r="A83" i="75"/>
  <c r="A73" i="75"/>
  <c r="P80" i="73"/>
  <c r="E73" i="75"/>
  <c r="A70" i="75"/>
  <c r="P50" i="73"/>
  <c r="E70" i="75"/>
  <c r="P108" i="73"/>
  <c r="E95" i="75"/>
  <c r="A95" i="75"/>
  <c r="A42" i="75"/>
  <c r="P78" i="73"/>
  <c r="E42" i="75"/>
  <c r="A45" i="75"/>
  <c r="P48" i="73"/>
  <c r="E45" i="75"/>
  <c r="P107" i="73"/>
  <c r="E99" i="75"/>
  <c r="A99" i="75"/>
  <c r="A87" i="75"/>
  <c r="P77" i="73"/>
  <c r="E87" i="75"/>
  <c r="P47" i="73"/>
  <c r="E88" i="75"/>
  <c r="A88" i="75"/>
  <c r="P106" i="73"/>
  <c r="E66" i="75"/>
  <c r="A66" i="75"/>
  <c r="A80" i="75"/>
  <c r="P76" i="73"/>
  <c r="E80" i="75"/>
  <c r="A60" i="75"/>
  <c r="P46" i="73"/>
  <c r="E60" i="75"/>
  <c r="P105" i="73"/>
  <c r="E46" i="75"/>
  <c r="A46" i="75"/>
  <c r="A78" i="75"/>
  <c r="P75" i="73"/>
  <c r="E78" i="75"/>
  <c r="A76" i="78"/>
  <c r="P45" i="73"/>
  <c r="E33" i="75"/>
  <c r="A33" i="75"/>
  <c r="P104" i="73"/>
  <c r="E72" i="75"/>
  <c r="A72" i="75"/>
  <c r="A27" i="75"/>
  <c r="P74" i="73"/>
  <c r="E27" i="75"/>
  <c r="A74" i="78"/>
  <c r="A47" i="75"/>
  <c r="P44" i="73"/>
  <c r="E47" i="75"/>
  <c r="P103" i="73"/>
  <c r="E28" i="75"/>
  <c r="A28" i="75"/>
  <c r="A6" i="78"/>
  <c r="A58" i="75"/>
  <c r="P73" i="73"/>
  <c r="E58" i="75"/>
  <c r="P43" i="73"/>
  <c r="E16" i="75"/>
  <c r="A16" i="75"/>
  <c r="P102" i="73"/>
  <c r="E17" i="75"/>
  <c r="A17" i="75"/>
  <c r="A23" i="75"/>
  <c r="P72" i="73"/>
  <c r="E23" i="75"/>
  <c r="A64" i="78"/>
  <c r="A21" i="75"/>
  <c r="P42" i="73"/>
  <c r="E21" i="75"/>
  <c r="P101" i="73"/>
  <c r="E91" i="75"/>
  <c r="A91" i="75"/>
  <c r="A44" i="75"/>
  <c r="P71" i="73"/>
  <c r="E44" i="75"/>
  <c r="P41" i="73"/>
  <c r="E43" i="75"/>
  <c r="A43" i="75"/>
  <c r="P100" i="73"/>
  <c r="E85" i="75"/>
  <c r="A85" i="75"/>
  <c r="A96" i="75"/>
  <c r="P70" i="73"/>
  <c r="E96" i="75"/>
  <c r="A107" i="75"/>
  <c r="P40" i="73"/>
  <c r="E107" i="75"/>
  <c r="P99" i="73"/>
  <c r="E57" i="75"/>
  <c r="A57" i="75"/>
  <c r="A6" i="75"/>
  <c r="P69" i="73"/>
  <c r="E6" i="75"/>
  <c r="P39" i="73"/>
  <c r="E22" i="75"/>
  <c r="A22" i="75"/>
  <c r="P98" i="73"/>
  <c r="E75" i="75"/>
  <c r="A75" i="75"/>
  <c r="A103" i="75"/>
  <c r="P68" i="73"/>
  <c r="E103" i="75"/>
  <c r="A94" i="75"/>
  <c r="P38" i="73"/>
  <c r="E94" i="75"/>
  <c r="P97" i="73"/>
  <c r="E9" i="75"/>
  <c r="A9" i="75"/>
  <c r="A66" i="78"/>
  <c r="A32" i="75"/>
  <c r="P67" i="73"/>
  <c r="E32" i="75"/>
  <c r="P37" i="73"/>
  <c r="E19" i="75"/>
  <c r="A19" i="75"/>
  <c r="A38" i="75"/>
  <c r="P96" i="73"/>
  <c r="E38" i="75"/>
  <c r="A53" i="75"/>
  <c r="P66" i="73"/>
  <c r="E53" i="75"/>
  <c r="A69" i="75"/>
  <c r="P36" i="73"/>
  <c r="E69" i="75"/>
  <c r="A25" i="75"/>
  <c r="P95" i="73"/>
  <c r="E25" i="75"/>
  <c r="A7" i="78"/>
  <c r="A11" i="75"/>
  <c r="P65" i="73"/>
  <c r="E11" i="75"/>
  <c r="P35" i="73"/>
  <c r="E14" i="75"/>
  <c r="A14" i="75"/>
  <c r="A5" i="78"/>
  <c r="A41" i="78"/>
  <c r="A49" i="78"/>
  <c r="A19" i="78"/>
  <c r="A22" i="78"/>
  <c r="A42" i="78"/>
  <c r="A51" i="78"/>
  <c r="A23" i="78"/>
  <c r="A30" i="78"/>
  <c r="A16" i="78"/>
  <c r="A43" i="78"/>
  <c r="A24" i="78"/>
  <c r="A20" i="78"/>
  <c r="A32" i="78"/>
  <c r="A33" i="78"/>
  <c r="A36" i="78"/>
  <c r="A44" i="78"/>
  <c r="A25" i="78"/>
  <c r="A15" i="78"/>
  <c r="A68" i="78"/>
  <c r="A37" i="78"/>
  <c r="A45" i="78"/>
  <c r="A26" i="78"/>
  <c r="A21" i="78"/>
  <c r="A71" i="78"/>
  <c r="A70" i="78"/>
  <c r="A38" i="78"/>
  <c r="A46" i="78"/>
  <c r="A27" i="78"/>
  <c r="A31" i="78"/>
  <c r="A17" i="78"/>
  <c r="A72" i="78"/>
  <c r="A39" i="78"/>
  <c r="A47" i="78"/>
  <c r="A28" i="78"/>
  <c r="A8" i="78"/>
  <c r="A69" i="78"/>
  <c r="A65" i="78"/>
  <c r="A40" i="78"/>
  <c r="A48" i="78"/>
  <c r="A29" i="78"/>
  <c r="A73" i="78"/>
  <c r="A67" i="78"/>
  <c r="A18" i="78"/>
  <c r="B111" i="74"/>
  <c r="B81" i="74"/>
  <c r="B52" i="74"/>
  <c r="B51" i="74"/>
  <c r="B22" i="74"/>
  <c r="B21" i="74"/>
  <c r="C18" i="73"/>
  <c r="C17" i="73"/>
  <c r="C16" i="73"/>
  <c r="C15" i="73"/>
  <c r="C14" i="73"/>
  <c r="C13" i="73"/>
  <c r="C12" i="73"/>
  <c r="C11" i="73"/>
  <c r="C10" i="73"/>
  <c r="C9" i="73"/>
  <c r="C8" i="73"/>
  <c r="C7" i="73"/>
  <c r="A20" i="73"/>
  <c r="L20" i="73"/>
  <c r="A14" i="73"/>
  <c r="L14" i="73"/>
  <c r="A15" i="73"/>
  <c r="L15" i="73"/>
  <c r="A16" i="73"/>
  <c r="L16" i="73"/>
  <c r="A17" i="73"/>
  <c r="L17" i="73"/>
  <c r="A18" i="73"/>
  <c r="L18" i="73"/>
  <c r="A7" i="73"/>
  <c r="L7" i="73"/>
  <c r="A8" i="73"/>
  <c r="L8" i="73"/>
  <c r="A9" i="73"/>
  <c r="L9" i="73"/>
  <c r="A10" i="73"/>
  <c r="L10" i="73"/>
  <c r="A11" i="73"/>
  <c r="L11" i="73"/>
  <c r="A12" i="73"/>
  <c r="L12" i="73"/>
  <c r="A13" i="73"/>
  <c r="L13" i="73"/>
  <c r="C6" i="73"/>
  <c r="A6" i="73"/>
  <c r="L6" i="73"/>
  <c r="C5" i="73"/>
  <c r="A5" i="73"/>
  <c r="A29" i="75"/>
  <c r="P20" i="73"/>
  <c r="E29" i="75"/>
  <c r="A74" i="75"/>
  <c r="P18" i="73"/>
  <c r="E74" i="75"/>
  <c r="A77" i="75"/>
  <c r="P17" i="73"/>
  <c r="E77" i="75"/>
  <c r="A97" i="75"/>
  <c r="P16" i="73"/>
  <c r="E97" i="75"/>
  <c r="A102" i="75"/>
  <c r="P15" i="73"/>
  <c r="E102" i="75"/>
  <c r="A105" i="75"/>
  <c r="P14" i="73"/>
  <c r="E105" i="75"/>
  <c r="A62" i="75"/>
  <c r="P13" i="73"/>
  <c r="E62" i="75"/>
  <c r="A59" i="75"/>
  <c r="P12" i="73"/>
  <c r="E59" i="75"/>
  <c r="A40" i="75"/>
  <c r="P11" i="73"/>
  <c r="E40" i="75"/>
  <c r="A100" i="75"/>
  <c r="P10" i="73"/>
  <c r="E100" i="75"/>
  <c r="A24" i="75"/>
  <c r="P9" i="73"/>
  <c r="E24" i="75"/>
  <c r="A93" i="75"/>
  <c r="P8" i="73"/>
  <c r="E93" i="75"/>
  <c r="A5" i="75"/>
  <c r="P7" i="73"/>
  <c r="E5" i="75"/>
  <c r="A10" i="75"/>
  <c r="P6" i="73"/>
  <c r="E10" i="75"/>
  <c r="N6" i="73"/>
  <c r="N7" i="73"/>
  <c r="N8" i="73"/>
  <c r="N9" i="73"/>
  <c r="N10" i="73"/>
  <c r="N11" i="73"/>
  <c r="N12" i="73"/>
  <c r="N13" i="73"/>
  <c r="N14" i="73"/>
  <c r="N15" i="73"/>
  <c r="N16" i="73"/>
  <c r="N17" i="73"/>
  <c r="N18" i="73"/>
  <c r="N19" i="73"/>
  <c r="N20" i="73"/>
  <c r="N21" i="73"/>
  <c r="N22" i="73"/>
  <c r="N23" i="73"/>
  <c r="N24" i="73"/>
  <c r="N25" i="73"/>
  <c r="N26" i="73"/>
  <c r="N27" i="73"/>
  <c r="N28" i="73"/>
  <c r="N29" i="73"/>
  <c r="N30" i="73"/>
  <c r="N31" i="73"/>
  <c r="N32" i="73"/>
  <c r="N33" i="73"/>
  <c r="N34" i="73"/>
  <c r="N35" i="73"/>
  <c r="N36" i="73"/>
  <c r="N37" i="73"/>
  <c r="N38" i="73"/>
  <c r="N39" i="73"/>
  <c r="N40" i="73"/>
  <c r="N41" i="73"/>
  <c r="N42" i="73"/>
  <c r="N43" i="73"/>
  <c r="N44" i="73"/>
  <c r="N45" i="73"/>
  <c r="N46" i="73"/>
  <c r="N47" i="73"/>
  <c r="N48" i="73"/>
  <c r="N49" i="73"/>
  <c r="N50" i="73"/>
  <c r="N51" i="73"/>
  <c r="N52" i="73"/>
  <c r="N53" i="73"/>
  <c r="N54" i="73"/>
  <c r="N55" i="73"/>
  <c r="N56" i="73"/>
  <c r="N57" i="73"/>
  <c r="N58" i="73"/>
  <c r="N59" i="73"/>
  <c r="N61" i="73"/>
  <c r="N65" i="73"/>
  <c r="N69" i="73"/>
  <c r="N73" i="73"/>
  <c r="N77" i="73"/>
  <c r="N81" i="73"/>
  <c r="N85" i="73"/>
  <c r="N89" i="73"/>
  <c r="N93" i="73"/>
  <c r="N97" i="73"/>
  <c r="N101" i="73"/>
  <c r="N105" i="73"/>
  <c r="N109" i="73"/>
  <c r="N113" i="73"/>
  <c r="N114" i="73"/>
  <c r="N115" i="73"/>
  <c r="N116" i="73"/>
  <c r="N117" i="73"/>
  <c r="N118" i="73"/>
  <c r="N119" i="73"/>
  <c r="N120" i="73"/>
  <c r="N121" i="73"/>
  <c r="N122" i="73"/>
  <c r="N123" i="73"/>
  <c r="N124" i="73"/>
  <c r="N62" i="73"/>
  <c r="N70" i="73"/>
  <c r="N78" i="73"/>
  <c r="N90" i="73"/>
  <c r="N94" i="73"/>
  <c r="N102" i="73"/>
  <c r="N110" i="73"/>
  <c r="N60" i="73"/>
  <c r="N64" i="73"/>
  <c r="N68" i="73"/>
  <c r="N72" i="73"/>
  <c r="N76" i="73"/>
  <c r="N80" i="73"/>
  <c r="N84" i="73"/>
  <c r="N88" i="73"/>
  <c r="N92" i="73"/>
  <c r="N96" i="73"/>
  <c r="N100" i="73"/>
  <c r="N104" i="73"/>
  <c r="N108" i="73"/>
  <c r="N112" i="73"/>
  <c r="N63" i="73"/>
  <c r="N67" i="73"/>
  <c r="N71" i="73"/>
  <c r="N75" i="73"/>
  <c r="N79" i="73"/>
  <c r="N83" i="73"/>
  <c r="N87" i="73"/>
  <c r="N91" i="73"/>
  <c r="N95" i="73"/>
  <c r="N99" i="73"/>
  <c r="N103" i="73"/>
  <c r="N107" i="73"/>
  <c r="N111" i="73"/>
  <c r="N66" i="73"/>
  <c r="N74" i="73"/>
  <c r="N82" i="73"/>
  <c r="N86" i="73"/>
  <c r="N98" i="73"/>
  <c r="N106" i="73"/>
  <c r="A34" i="78"/>
  <c r="A12" i="78"/>
  <c r="E15" i="78"/>
  <c r="E8" i="78"/>
  <c r="E5" i="78"/>
  <c r="E42" i="78"/>
  <c r="E75" i="78"/>
  <c r="E37" i="78"/>
  <c r="E11" i="78"/>
  <c r="A13" i="78"/>
  <c r="E16" i="78"/>
  <c r="E31" i="78"/>
  <c r="E38" i="78"/>
  <c r="E40" i="78"/>
  <c r="E32" i="78"/>
  <c r="E35" i="78"/>
  <c r="E64" i="78"/>
  <c r="A61" i="78"/>
  <c r="A60" i="78"/>
  <c r="A14" i="78"/>
  <c r="E36" i="78"/>
  <c r="E18" i="78"/>
  <c r="E46" i="78"/>
  <c r="E24" i="78"/>
  <c r="E39" i="78"/>
  <c r="E70" i="78"/>
  <c r="E9" i="78"/>
  <c r="E7" i="78"/>
  <c r="A57" i="78"/>
  <c r="A59" i="78"/>
  <c r="E23" i="78"/>
  <c r="E17" i="78"/>
  <c r="E20" i="78"/>
  <c r="E51" i="78"/>
  <c r="E76" i="78"/>
  <c r="E21" i="78"/>
  <c r="E67" i="78"/>
  <c r="A55" i="78"/>
  <c r="A63" i="78"/>
  <c r="A58" i="78"/>
  <c r="A62" i="78"/>
  <c r="E65" i="78"/>
  <c r="E69" i="78"/>
  <c r="E22" i="78"/>
  <c r="E72" i="78"/>
  <c r="E66" i="78"/>
  <c r="E45" i="78"/>
  <c r="A10" i="78"/>
  <c r="E49" i="78"/>
  <c r="E27" i="78"/>
  <c r="E43" i="78"/>
  <c r="E47" i="78"/>
  <c r="E6" i="78"/>
  <c r="E19" i="78"/>
  <c r="E30" i="78"/>
  <c r="E50" i="78"/>
  <c r="A56" i="78"/>
  <c r="E48" i="78"/>
  <c r="E26" i="78"/>
  <c r="E29" i="78"/>
  <c r="E33" i="78"/>
  <c r="E52" i="78"/>
  <c r="E28" i="78"/>
  <c r="E25" i="78"/>
  <c r="A54" i="78"/>
  <c r="E68" i="78"/>
  <c r="E73" i="78"/>
  <c r="E41" i="78"/>
  <c r="E44" i="78"/>
  <c r="E74" i="78"/>
  <c r="E71" i="78"/>
  <c r="L5" i="73"/>
  <c r="AC48" i="72"/>
  <c r="AB48" i="72"/>
  <c r="T48" i="72"/>
  <c r="S48" i="72"/>
  <c r="B48" i="72"/>
  <c r="AC46" i="72"/>
  <c r="AB46" i="72"/>
  <c r="T46" i="72"/>
  <c r="S46" i="72"/>
  <c r="B46" i="72"/>
  <c r="A46" i="72"/>
  <c r="AC45" i="72"/>
  <c r="AB45" i="72"/>
  <c r="T45" i="72"/>
  <c r="S45" i="72"/>
  <c r="B45" i="72"/>
  <c r="A45" i="72"/>
  <c r="AC44" i="72"/>
  <c r="AB44" i="72"/>
  <c r="T44" i="72"/>
  <c r="S44" i="72"/>
  <c r="B44" i="72"/>
  <c r="A44" i="72"/>
  <c r="AC43" i="72"/>
  <c r="AB43" i="72"/>
  <c r="T43" i="72"/>
  <c r="S43" i="72"/>
  <c r="B43" i="72"/>
  <c r="A43" i="72"/>
  <c r="AC42" i="72"/>
  <c r="AB42" i="72"/>
  <c r="T42" i="72"/>
  <c r="S42" i="72"/>
  <c r="B42" i="72"/>
  <c r="A42" i="72"/>
  <c r="AC41" i="72"/>
  <c r="AB41" i="72"/>
  <c r="T41" i="72"/>
  <c r="S41" i="72"/>
  <c r="B41" i="72"/>
  <c r="A41" i="72"/>
  <c r="AC40" i="72"/>
  <c r="AB40" i="72"/>
  <c r="T40" i="72"/>
  <c r="S40" i="72"/>
  <c r="B40" i="72"/>
  <c r="A40" i="72"/>
  <c r="AC39" i="72"/>
  <c r="AB39" i="72"/>
  <c r="T39" i="72"/>
  <c r="S39" i="72"/>
  <c r="B39" i="72"/>
  <c r="A39" i="72"/>
  <c r="AC38" i="72"/>
  <c r="AB38" i="72"/>
  <c r="T38" i="72"/>
  <c r="S38" i="72"/>
  <c r="B38" i="72"/>
  <c r="A38" i="72"/>
  <c r="AC37" i="72"/>
  <c r="AB37" i="72"/>
  <c r="T37" i="72"/>
  <c r="S37" i="72"/>
  <c r="B37" i="72"/>
  <c r="A37" i="72"/>
  <c r="AC36" i="72"/>
  <c r="AB36" i="72"/>
  <c r="T36" i="72"/>
  <c r="S36" i="72"/>
  <c r="B36" i="72"/>
  <c r="A36" i="72"/>
  <c r="AC35" i="72"/>
  <c r="AB35" i="72"/>
  <c r="T35" i="72"/>
  <c r="S35" i="72"/>
  <c r="B35" i="72"/>
  <c r="A35" i="72"/>
  <c r="AC34" i="72"/>
  <c r="AB34" i="72"/>
  <c r="T34" i="72"/>
  <c r="S34" i="72"/>
  <c r="B34" i="72"/>
  <c r="A34" i="72"/>
  <c r="AC33" i="72"/>
  <c r="AB33" i="72"/>
  <c r="T33" i="72"/>
  <c r="S33" i="72"/>
  <c r="B33" i="72"/>
  <c r="A33" i="72"/>
  <c r="AF36" i="72"/>
  <c r="AC7" i="72"/>
  <c r="AG40" i="72"/>
  <c r="AG44" i="72"/>
  <c r="AG60" i="72"/>
  <c r="AF34" i="72"/>
  <c r="AC5" i="72"/>
  <c r="AF39" i="72"/>
  <c r="AC10" i="72"/>
  <c r="AF43" i="72"/>
  <c r="AC14" i="72"/>
  <c r="AF47" i="72"/>
  <c r="AC18" i="72"/>
  <c r="AF51" i="72"/>
  <c r="AC22" i="72"/>
  <c r="AF55" i="72"/>
  <c r="AC26" i="72"/>
  <c r="AF59" i="72"/>
  <c r="AF33" i="72"/>
  <c r="AC4" i="72"/>
  <c r="AG41" i="72"/>
  <c r="AG61" i="72"/>
  <c r="AF35" i="72"/>
  <c r="AC6" i="72"/>
  <c r="AF40" i="72"/>
  <c r="AC11" i="72"/>
  <c r="AF44" i="72"/>
  <c r="AC15" i="72"/>
  <c r="AF48" i="72"/>
  <c r="AC19" i="72"/>
  <c r="AF52" i="72"/>
  <c r="AC23" i="72"/>
  <c r="AF60" i="72"/>
  <c r="AD37" i="72"/>
  <c r="AG38" i="72"/>
  <c r="AD46" i="72"/>
  <c r="AG46" i="72"/>
  <c r="AG58" i="72"/>
  <c r="AG62" i="72"/>
  <c r="AF37" i="72"/>
  <c r="AC8" i="72"/>
  <c r="AF41" i="72"/>
  <c r="AC12" i="72"/>
  <c r="AF45" i="72"/>
  <c r="AC16" i="72"/>
  <c r="AF49" i="72"/>
  <c r="AC20" i="72"/>
  <c r="AF53" i="72"/>
  <c r="AC24" i="72"/>
  <c r="AF57" i="72"/>
  <c r="AC28" i="72"/>
  <c r="AF61" i="72"/>
  <c r="AD45" i="72"/>
  <c r="AG39" i="72"/>
  <c r="AG43" i="72"/>
  <c r="AG59" i="72"/>
  <c r="AG33" i="72"/>
  <c r="AF38" i="72"/>
  <c r="AC9" i="72"/>
  <c r="AF42" i="72"/>
  <c r="AC13" i="72"/>
  <c r="AF46" i="72"/>
  <c r="AC17" i="72"/>
  <c r="AF50" i="72"/>
  <c r="AC21" i="72"/>
  <c r="AF54" i="72"/>
  <c r="AC25" i="72"/>
  <c r="AF58" i="72"/>
  <c r="AF62" i="72"/>
  <c r="AF56" i="72"/>
  <c r="AC27" i="72"/>
  <c r="U36" i="72"/>
  <c r="X50" i="72"/>
  <c r="V21" i="72"/>
  <c r="B19" i="15"/>
  <c r="U40" i="72"/>
  <c r="X54" i="72"/>
  <c r="V25" i="72"/>
  <c r="U35" i="72"/>
  <c r="X58" i="72"/>
  <c r="V29" i="72"/>
  <c r="X62" i="72"/>
  <c r="W37" i="72"/>
  <c r="T8" i="72"/>
  <c r="W41" i="72"/>
  <c r="T12" i="72"/>
  <c r="W45" i="72"/>
  <c r="T16" i="72"/>
  <c r="W49" i="72"/>
  <c r="T20" i="72"/>
  <c r="W53" i="72"/>
  <c r="T24" i="72"/>
  <c r="W57" i="72"/>
  <c r="T28" i="72"/>
  <c r="W61" i="72"/>
  <c r="W39" i="72"/>
  <c r="T10" i="72"/>
  <c r="W59" i="72"/>
  <c r="U48" i="72"/>
  <c r="X53" i="72"/>
  <c r="X61" i="72"/>
  <c r="W40" i="72"/>
  <c r="T11" i="72"/>
  <c r="W48" i="72"/>
  <c r="T19" i="72"/>
  <c r="W56" i="72"/>
  <c r="T27" i="72"/>
  <c r="U43" i="72"/>
  <c r="X47" i="72"/>
  <c r="V18" i="72"/>
  <c r="B17" i="15"/>
  <c r="U39" i="72"/>
  <c r="X51" i="72"/>
  <c r="U34" i="72"/>
  <c r="X55" i="72"/>
  <c r="V26" i="72"/>
  <c r="X59" i="72"/>
  <c r="W38" i="72"/>
  <c r="T9" i="72"/>
  <c r="W42" i="72"/>
  <c r="T13" i="72"/>
  <c r="W46" i="72"/>
  <c r="T17" i="72"/>
  <c r="W50" i="72"/>
  <c r="T21" i="72"/>
  <c r="W54" i="72"/>
  <c r="T25" i="72"/>
  <c r="W58" i="72"/>
  <c r="T29" i="72"/>
  <c r="W62" i="72"/>
  <c r="U33" i="72"/>
  <c r="X52" i="72"/>
  <c r="X56" i="72"/>
  <c r="V27" i="72"/>
  <c r="X60" i="72"/>
  <c r="W34" i="72"/>
  <c r="T5" i="72"/>
  <c r="W43" i="72"/>
  <c r="T14" i="72"/>
  <c r="W47" i="72"/>
  <c r="T18" i="72"/>
  <c r="W51" i="72"/>
  <c r="T22" i="72"/>
  <c r="W55" i="72"/>
  <c r="T26" i="72"/>
  <c r="W33" i="72"/>
  <c r="T4" i="72"/>
  <c r="B27" i="15"/>
  <c r="U44" i="72"/>
  <c r="X49" i="72"/>
  <c r="X57" i="72"/>
  <c r="V28" i="72"/>
  <c r="W36" i="72"/>
  <c r="T7" i="72"/>
  <c r="W44" i="72"/>
  <c r="T15" i="72"/>
  <c r="W52" i="72"/>
  <c r="T23" i="72"/>
  <c r="W60" i="72"/>
  <c r="W35" i="72"/>
  <c r="T6" i="72"/>
  <c r="C27" i="75"/>
  <c r="S74" i="73"/>
  <c r="G27" i="75"/>
  <c r="C26" i="75"/>
  <c r="S87" i="73"/>
  <c r="G26" i="75"/>
  <c r="S84" i="73"/>
  <c r="G67" i="75"/>
  <c r="C67" i="75"/>
  <c r="C118" i="75"/>
  <c r="S94" i="73"/>
  <c r="G118" i="75"/>
  <c r="C123" i="75"/>
  <c r="S123" i="73"/>
  <c r="G123" i="75"/>
  <c r="C92" i="75"/>
  <c r="S115" i="73"/>
  <c r="G92" i="75"/>
  <c r="C104" i="75"/>
  <c r="S89" i="73"/>
  <c r="G104" i="75"/>
  <c r="C55" i="75"/>
  <c r="S53" i="73"/>
  <c r="G55" i="75"/>
  <c r="S45" i="73"/>
  <c r="G33" i="75"/>
  <c r="C33" i="75"/>
  <c r="C19" i="75"/>
  <c r="S37" i="73"/>
  <c r="G19" i="75"/>
  <c r="S29" i="73"/>
  <c r="G108" i="75"/>
  <c r="C108" i="75"/>
  <c r="S21" i="73"/>
  <c r="G89" i="75"/>
  <c r="C89" i="75"/>
  <c r="S17" i="73"/>
  <c r="G77" i="75"/>
  <c r="C77" i="75"/>
  <c r="S9" i="73"/>
  <c r="G24" i="75"/>
  <c r="C24" i="75"/>
  <c r="C53" i="75"/>
  <c r="S66" i="73"/>
  <c r="G53" i="75"/>
  <c r="C49" i="75"/>
  <c r="S83" i="73"/>
  <c r="G49" i="75"/>
  <c r="C54" i="75"/>
  <c r="S112" i="73"/>
  <c r="G54" i="75"/>
  <c r="C73" i="75"/>
  <c r="S80" i="73"/>
  <c r="G73" i="75"/>
  <c r="C41" i="75"/>
  <c r="S90" i="73"/>
  <c r="G41" i="75"/>
  <c r="S122" i="73"/>
  <c r="G121" i="75"/>
  <c r="C121" i="75"/>
  <c r="S114" i="73"/>
  <c r="G84" i="75"/>
  <c r="C84" i="75"/>
  <c r="C13" i="75"/>
  <c r="S52" i="73"/>
  <c r="G13" i="75"/>
  <c r="C47" i="75"/>
  <c r="S44" i="73"/>
  <c r="G47" i="75"/>
  <c r="C69" i="75"/>
  <c r="S36" i="73"/>
  <c r="G69" i="75"/>
  <c r="C12" i="75"/>
  <c r="S28" i="73"/>
  <c r="G12" i="75"/>
  <c r="S24" i="73"/>
  <c r="G30" i="75"/>
  <c r="C30" i="75"/>
  <c r="C29" i="75"/>
  <c r="S20" i="73"/>
  <c r="G29" i="75"/>
  <c r="S16" i="73"/>
  <c r="G97" i="75"/>
  <c r="C97" i="75"/>
  <c r="C59" i="75"/>
  <c r="S12" i="73"/>
  <c r="G59" i="75"/>
  <c r="C64" i="75"/>
  <c r="S86" i="73"/>
  <c r="G64" i="75"/>
  <c r="C90" i="75"/>
  <c r="S111" i="73"/>
  <c r="G90" i="75"/>
  <c r="C25" i="75"/>
  <c r="S95" i="73"/>
  <c r="G25" i="75"/>
  <c r="C34" i="75"/>
  <c r="S79" i="73"/>
  <c r="G34" i="75"/>
  <c r="C115" i="75"/>
  <c r="S63" i="73"/>
  <c r="G115" i="75"/>
  <c r="C95" i="75"/>
  <c r="S108" i="73"/>
  <c r="G95" i="75"/>
  <c r="C113" i="75"/>
  <c r="S92" i="73"/>
  <c r="G113" i="75"/>
  <c r="C80" i="75"/>
  <c r="S76" i="73"/>
  <c r="G80" i="75"/>
  <c r="C36" i="75"/>
  <c r="S60" i="73"/>
  <c r="G36" i="75"/>
  <c r="S110" i="73"/>
  <c r="G83" i="75"/>
  <c r="C83" i="75"/>
  <c r="C42" i="75"/>
  <c r="S78" i="73"/>
  <c r="G42" i="75"/>
  <c r="C124" i="75"/>
  <c r="S121" i="73"/>
  <c r="G124" i="75"/>
  <c r="C8" i="75"/>
  <c r="S117" i="73"/>
  <c r="G8" i="75"/>
  <c r="C37" i="75"/>
  <c r="S113" i="73"/>
  <c r="G37" i="75"/>
  <c r="C9" i="75"/>
  <c r="S97" i="73"/>
  <c r="G9" i="75"/>
  <c r="S81" i="73"/>
  <c r="G98" i="75"/>
  <c r="C98" i="75"/>
  <c r="S65" i="73"/>
  <c r="G11" i="75"/>
  <c r="C11" i="75"/>
  <c r="C106" i="75"/>
  <c r="S59" i="73"/>
  <c r="G106" i="75"/>
  <c r="C71" i="75"/>
  <c r="S55" i="73"/>
  <c r="G71" i="75"/>
  <c r="C101" i="75"/>
  <c r="S51" i="73"/>
  <c r="G101" i="75"/>
  <c r="C88" i="75"/>
  <c r="S47" i="73"/>
  <c r="G88" i="75"/>
  <c r="C16" i="75"/>
  <c r="S43" i="73"/>
  <c r="G16" i="75"/>
  <c r="C22" i="75"/>
  <c r="S39" i="73"/>
  <c r="G22" i="75"/>
  <c r="C14" i="75"/>
  <c r="S35" i="73"/>
  <c r="G14" i="75"/>
  <c r="C112" i="75"/>
  <c r="S31" i="73"/>
  <c r="G112" i="75"/>
  <c r="C82" i="75"/>
  <c r="S27" i="73"/>
  <c r="G82" i="75"/>
  <c r="C18" i="75"/>
  <c r="S23" i="73"/>
  <c r="G18" i="75"/>
  <c r="C52" i="75"/>
  <c r="S19" i="73"/>
  <c r="G52" i="75"/>
  <c r="C102" i="75"/>
  <c r="S15" i="73"/>
  <c r="G102" i="75"/>
  <c r="S11" i="73"/>
  <c r="G40" i="75"/>
  <c r="C40" i="75"/>
  <c r="S7" i="73"/>
  <c r="G5" i="75"/>
  <c r="C5" i="75"/>
  <c r="S106" i="73"/>
  <c r="G66" i="75"/>
  <c r="C66" i="75"/>
  <c r="C28" i="75"/>
  <c r="S103" i="73"/>
  <c r="G28" i="75"/>
  <c r="C44" i="75"/>
  <c r="S71" i="73"/>
  <c r="G44" i="75"/>
  <c r="C85" i="75"/>
  <c r="S100" i="73"/>
  <c r="G85" i="75"/>
  <c r="C103" i="75"/>
  <c r="S68" i="73"/>
  <c r="G103" i="75"/>
  <c r="C117" i="75"/>
  <c r="S62" i="73"/>
  <c r="G117" i="75"/>
  <c r="C39" i="75"/>
  <c r="S119" i="73"/>
  <c r="G39" i="75"/>
  <c r="C46" i="75"/>
  <c r="S105" i="73"/>
  <c r="G46" i="75"/>
  <c r="S73" i="73"/>
  <c r="G58" i="75"/>
  <c r="C58" i="75"/>
  <c r="S57" i="73"/>
  <c r="G65" i="75"/>
  <c r="C65" i="75"/>
  <c r="S49" i="73"/>
  <c r="G31" i="75"/>
  <c r="C31" i="75"/>
  <c r="S41" i="73"/>
  <c r="G43" i="75"/>
  <c r="C43" i="75"/>
  <c r="S33" i="73"/>
  <c r="G110" i="75"/>
  <c r="C110" i="75"/>
  <c r="S25" i="73"/>
  <c r="G48" i="75"/>
  <c r="C48" i="75"/>
  <c r="S13" i="73"/>
  <c r="G62" i="75"/>
  <c r="C62" i="75"/>
  <c r="S98" i="73"/>
  <c r="G75" i="75"/>
  <c r="C75" i="75"/>
  <c r="C57" i="75"/>
  <c r="S99" i="73"/>
  <c r="G57" i="75"/>
  <c r="C32" i="75"/>
  <c r="S67" i="73"/>
  <c r="G32" i="75"/>
  <c r="C38" i="75"/>
  <c r="S96" i="73"/>
  <c r="G38" i="75"/>
  <c r="C114" i="75"/>
  <c r="S64" i="73"/>
  <c r="G114" i="75"/>
  <c r="S118" i="73"/>
  <c r="G20" i="75"/>
  <c r="C20" i="75"/>
  <c r="C91" i="75"/>
  <c r="S101" i="73"/>
  <c r="G91" i="75"/>
  <c r="C61" i="75"/>
  <c r="S85" i="73"/>
  <c r="G61" i="75"/>
  <c r="C6" i="75"/>
  <c r="S69" i="73"/>
  <c r="G6" i="75"/>
  <c r="C35" i="75"/>
  <c r="S56" i="73"/>
  <c r="G35" i="75"/>
  <c r="C45" i="75"/>
  <c r="S48" i="73"/>
  <c r="G45" i="75"/>
  <c r="C107" i="75"/>
  <c r="S40" i="73"/>
  <c r="G107" i="75"/>
  <c r="S32" i="73"/>
  <c r="G109" i="75"/>
  <c r="C109" i="75"/>
  <c r="C93" i="75"/>
  <c r="S8" i="73"/>
  <c r="G93" i="75"/>
  <c r="P5" i="73"/>
  <c r="N5" i="73"/>
  <c r="C7" i="75"/>
  <c r="S82" i="73"/>
  <c r="G7" i="75"/>
  <c r="C99" i="75"/>
  <c r="S107" i="73"/>
  <c r="G99" i="75"/>
  <c r="S91" i="73"/>
  <c r="G120" i="75"/>
  <c r="C120" i="75"/>
  <c r="C78" i="75"/>
  <c r="S75" i="73"/>
  <c r="G78" i="75"/>
  <c r="C72" i="75"/>
  <c r="S104" i="73"/>
  <c r="G72" i="75"/>
  <c r="S88" i="73"/>
  <c r="G50" i="75"/>
  <c r="C50" i="75"/>
  <c r="S72" i="73"/>
  <c r="G23" i="75"/>
  <c r="C23" i="75"/>
  <c r="S102" i="73"/>
  <c r="G17" i="75"/>
  <c r="C17" i="75"/>
  <c r="C96" i="75"/>
  <c r="S70" i="73"/>
  <c r="G96" i="75"/>
  <c r="C122" i="75"/>
  <c r="S124" i="73"/>
  <c r="G122" i="75"/>
  <c r="C68" i="75"/>
  <c r="S120" i="73"/>
  <c r="G68" i="75"/>
  <c r="C81" i="75"/>
  <c r="S116" i="73"/>
  <c r="G81" i="75"/>
  <c r="C51" i="75"/>
  <c r="S109" i="73"/>
  <c r="G51" i="75"/>
  <c r="C119" i="75"/>
  <c r="S93" i="73"/>
  <c r="G119" i="75"/>
  <c r="S77" i="73"/>
  <c r="G87" i="75"/>
  <c r="C87" i="75"/>
  <c r="S61" i="73"/>
  <c r="G116" i="75"/>
  <c r="C116" i="75"/>
  <c r="C76" i="75"/>
  <c r="S58" i="73"/>
  <c r="G76" i="75"/>
  <c r="C56" i="75"/>
  <c r="S54" i="73"/>
  <c r="G56" i="75"/>
  <c r="C70" i="75"/>
  <c r="S50" i="73"/>
  <c r="G70" i="75"/>
  <c r="C60" i="75"/>
  <c r="S46" i="73"/>
  <c r="G60" i="75"/>
  <c r="C21" i="75"/>
  <c r="S42" i="73"/>
  <c r="G21" i="75"/>
  <c r="C94" i="75"/>
  <c r="S38" i="73"/>
  <c r="G94" i="75"/>
  <c r="C111" i="75"/>
  <c r="S34" i="73"/>
  <c r="G111" i="75"/>
  <c r="C86" i="75"/>
  <c r="S30" i="73"/>
  <c r="G86" i="75"/>
  <c r="C79" i="75"/>
  <c r="S26" i="73"/>
  <c r="G79" i="75"/>
  <c r="C15" i="75"/>
  <c r="S22" i="73"/>
  <c r="G15" i="75"/>
  <c r="C74" i="75"/>
  <c r="S18" i="73"/>
  <c r="G74" i="75"/>
  <c r="C105" i="75"/>
  <c r="S14" i="73"/>
  <c r="G105" i="75"/>
  <c r="C100" i="75"/>
  <c r="S10" i="73"/>
  <c r="G100" i="75"/>
  <c r="C10" i="75"/>
  <c r="S6" i="73"/>
  <c r="G10" i="75"/>
  <c r="F49" i="72"/>
  <c r="D20" i="72"/>
  <c r="F57" i="72"/>
  <c r="D28" i="72"/>
  <c r="E35" i="72"/>
  <c r="B6" i="72"/>
  <c r="E43" i="72"/>
  <c r="B14" i="72"/>
  <c r="E51" i="72"/>
  <c r="B22" i="72"/>
  <c r="E59" i="72"/>
  <c r="E57" i="72"/>
  <c r="B28" i="72"/>
  <c r="B21" i="15"/>
  <c r="C41" i="72"/>
  <c r="F50" i="72"/>
  <c r="F58" i="72"/>
  <c r="D29" i="72"/>
  <c r="E36" i="72"/>
  <c r="B7" i="72"/>
  <c r="E44" i="72"/>
  <c r="B15" i="72"/>
  <c r="E52" i="72"/>
  <c r="B23" i="72"/>
  <c r="E60" i="72"/>
  <c r="F51" i="72"/>
  <c r="F59" i="72"/>
  <c r="E37" i="72"/>
  <c r="B8" i="72"/>
  <c r="E45" i="72"/>
  <c r="B16" i="72"/>
  <c r="E53" i="72"/>
  <c r="B24" i="72"/>
  <c r="E61" i="72"/>
  <c r="F52" i="72"/>
  <c r="D23" i="72"/>
  <c r="F60" i="72"/>
  <c r="E38" i="72"/>
  <c r="B9" i="72"/>
  <c r="E46" i="72"/>
  <c r="B17" i="72"/>
  <c r="E54" i="72"/>
  <c r="B25" i="72"/>
  <c r="E62" i="72"/>
  <c r="E49" i="72"/>
  <c r="B20" i="72"/>
  <c r="F53" i="72"/>
  <c r="D24" i="72"/>
  <c r="F61" i="72"/>
  <c r="E39" i="72"/>
  <c r="B10" i="72"/>
  <c r="E47" i="72"/>
  <c r="B18" i="72"/>
  <c r="E55" i="72"/>
  <c r="B26" i="72"/>
  <c r="E33" i="72"/>
  <c r="B4" i="72"/>
  <c r="C34" i="72"/>
  <c r="F55" i="72"/>
  <c r="D26" i="72"/>
  <c r="C44" i="72"/>
  <c r="F54" i="72"/>
  <c r="D25" i="72"/>
  <c r="F62" i="72"/>
  <c r="E40" i="72"/>
  <c r="B11" i="72"/>
  <c r="E48" i="72"/>
  <c r="B19" i="72"/>
  <c r="E56" i="72"/>
  <c r="B27" i="72"/>
  <c r="C40" i="72"/>
  <c r="F47" i="72"/>
  <c r="C43" i="72"/>
  <c r="F56" i="72"/>
  <c r="D27" i="72"/>
  <c r="E34" i="72"/>
  <c r="B5" i="72"/>
  <c r="E42" i="72"/>
  <c r="B13" i="72"/>
  <c r="E50" i="72"/>
  <c r="B21" i="72"/>
  <c r="E58" i="72"/>
  <c r="B29" i="72"/>
  <c r="E41" i="72"/>
  <c r="B12" i="72"/>
  <c r="A53" i="78"/>
  <c r="A63" i="75"/>
  <c r="E34" i="78"/>
  <c r="K26" i="72"/>
  <c r="K22" i="72"/>
  <c r="M26" i="72"/>
  <c r="M21" i="72"/>
  <c r="K25" i="72"/>
  <c r="K20" i="72"/>
  <c r="K13" i="72"/>
  <c r="K24" i="72"/>
  <c r="K14" i="72"/>
  <c r="M22" i="72"/>
  <c r="K23" i="72"/>
  <c r="K8" i="72"/>
  <c r="E59" i="78"/>
  <c r="E60" i="78"/>
  <c r="E54" i="78"/>
  <c r="E12" i="78"/>
  <c r="E62" i="78"/>
  <c r="E63" i="78"/>
  <c r="E13" i="78"/>
  <c r="E14" i="78"/>
  <c r="E57" i="78"/>
  <c r="E55" i="78"/>
  <c r="E61" i="78"/>
  <c r="E56" i="78"/>
  <c r="E10" i="78"/>
  <c r="E58" i="78"/>
  <c r="C42" i="78"/>
  <c r="C55" i="78"/>
  <c r="C35" i="78"/>
  <c r="C63" i="78"/>
  <c r="C18" i="78"/>
  <c r="C46" i="78"/>
  <c r="C41" i="78"/>
  <c r="C51" i="78"/>
  <c r="C5" i="78"/>
  <c r="C20" i="78"/>
  <c r="C39" i="78"/>
  <c r="C29" i="78"/>
  <c r="C17" i="78"/>
  <c r="C15" i="78"/>
  <c r="C40" i="78"/>
  <c r="C19" i="78"/>
  <c r="C57" i="78"/>
  <c r="C56" i="78"/>
  <c r="C8" i="78"/>
  <c r="C59" i="78"/>
  <c r="C9" i="78"/>
  <c r="C26" i="78"/>
  <c r="C76" i="78"/>
  <c r="C67" i="78"/>
  <c r="C60" i="78"/>
  <c r="C69" i="78"/>
  <c r="C25" i="78"/>
  <c r="C36" i="78"/>
  <c r="C12" i="78"/>
  <c r="C71" i="78"/>
  <c r="C52" i="78"/>
  <c r="C72" i="78"/>
  <c r="C28" i="78"/>
  <c r="C54" i="78"/>
  <c r="C11" i="78"/>
  <c r="C7" i="78"/>
  <c r="C32" i="78"/>
  <c r="C66" i="78"/>
  <c r="C24" i="78"/>
  <c r="C14" i="78"/>
  <c r="C70" i="78"/>
  <c r="C68" i="78"/>
  <c r="C10" i="78"/>
  <c r="C31" i="78"/>
  <c r="C73" i="78"/>
  <c r="C47" i="78"/>
  <c r="C65" i="78"/>
  <c r="C61" i="78"/>
  <c r="C34" i="78"/>
  <c r="C48" i="78"/>
  <c r="C33" i="78"/>
  <c r="C13" i="78"/>
  <c r="C50" i="78"/>
  <c r="C38" i="78"/>
  <c r="C49" i="78"/>
  <c r="C27" i="78"/>
  <c r="C6" i="78"/>
  <c r="C30" i="78"/>
  <c r="C37" i="78"/>
  <c r="C23" i="78"/>
  <c r="C45" i="78"/>
  <c r="C75" i="78"/>
  <c r="C21" i="78"/>
  <c r="C44" i="78"/>
  <c r="C16" i="78"/>
  <c r="C58" i="78"/>
  <c r="C74" i="78"/>
  <c r="C43" i="78"/>
  <c r="C22" i="78"/>
  <c r="C62" i="78"/>
  <c r="C64" i="78"/>
  <c r="K18" i="72"/>
  <c r="M18" i="72"/>
  <c r="K6" i="72"/>
  <c r="K9" i="72"/>
  <c r="K11" i="72"/>
  <c r="K15" i="72"/>
  <c r="K17" i="72"/>
  <c r="K5" i="72"/>
  <c r="K7" i="72"/>
  <c r="K10" i="72"/>
  <c r="K12" i="72"/>
  <c r="K16" i="72"/>
  <c r="K4" i="72"/>
  <c r="K21" i="72"/>
  <c r="K19" i="72"/>
  <c r="B16" i="71"/>
  <c r="AC16" i="71"/>
  <c r="K16" i="71"/>
  <c r="T17" i="71"/>
  <c r="T16" i="71"/>
  <c r="B17" i="71"/>
  <c r="E53" i="78"/>
  <c r="E63" i="75"/>
  <c r="C53" i="78"/>
  <c r="C63" i="75"/>
  <c r="G33" i="78"/>
  <c r="G65" i="78"/>
  <c r="G45" i="78"/>
  <c r="G6" i="78"/>
  <c r="G57" i="78"/>
  <c r="G71" i="78"/>
  <c r="G73" i="78"/>
  <c r="G70" i="78"/>
  <c r="G38" i="78"/>
  <c r="G15" i="78"/>
  <c r="G69" i="78"/>
  <c r="G26" i="78"/>
  <c r="G43" i="78"/>
  <c r="G44" i="78"/>
  <c r="G41" i="78"/>
  <c r="G35" i="78"/>
  <c r="G64" i="78"/>
  <c r="G7" i="78"/>
  <c r="G48" i="78"/>
  <c r="G47" i="78"/>
  <c r="G23" i="78"/>
  <c r="G27" i="78"/>
  <c r="G28" i="78"/>
  <c r="G12" i="78"/>
  <c r="G31" i="78"/>
  <c r="G14" i="78"/>
  <c r="G62" i="78"/>
  <c r="G17" i="78"/>
  <c r="G60" i="78"/>
  <c r="G9" i="78"/>
  <c r="G74" i="78"/>
  <c r="G20" i="78"/>
  <c r="G46" i="78"/>
  <c r="G55" i="78"/>
  <c r="G50" i="78"/>
  <c r="G34" i="78"/>
  <c r="G21" i="78"/>
  <c r="G37" i="78"/>
  <c r="G49" i="78"/>
  <c r="G72" i="78"/>
  <c r="G36" i="78"/>
  <c r="G10" i="78"/>
  <c r="G24" i="78"/>
  <c r="G19" i="78"/>
  <c r="G29" i="78"/>
  <c r="G67" i="78"/>
  <c r="G59" i="78"/>
  <c r="G13" i="78"/>
  <c r="G58" i="78"/>
  <c r="G5" i="78"/>
  <c r="G18" i="78"/>
  <c r="G56" i="78"/>
  <c r="G54" i="78"/>
  <c r="G61" i="78"/>
  <c r="G75" i="78"/>
  <c r="G30" i="78"/>
  <c r="G42" i="78"/>
  <c r="G52" i="78"/>
  <c r="G25" i="78"/>
  <c r="G68" i="78"/>
  <c r="G66" i="78"/>
  <c r="G40" i="78"/>
  <c r="G39" i="78"/>
  <c r="G76" i="78"/>
  <c r="G8" i="78"/>
  <c r="G22" i="78"/>
  <c r="G16" i="78"/>
  <c r="G51" i="78"/>
  <c r="G63" i="78"/>
  <c r="G32" i="78"/>
  <c r="G11" i="78"/>
  <c r="S5" i="73"/>
  <c r="B21" i="65"/>
  <c r="B29" i="65"/>
  <c r="L39" i="72"/>
  <c r="O40" i="72"/>
  <c r="L40" i="72"/>
  <c r="L41" i="72"/>
  <c r="O39" i="72"/>
  <c r="B23" i="15"/>
  <c r="L42" i="72"/>
  <c r="O41" i="72"/>
  <c r="L44" i="72"/>
  <c r="O44" i="72"/>
  <c r="O49" i="72"/>
  <c r="B15" i="15"/>
  <c r="L38" i="72"/>
  <c r="O38" i="72"/>
  <c r="P25" i="65"/>
  <c r="Z16" i="65"/>
  <c r="P23" i="65"/>
  <c r="Z15" i="65"/>
  <c r="P21" i="65"/>
  <c r="Z14" i="65"/>
  <c r="P19" i="65"/>
  <c r="Z13" i="65"/>
  <c r="P17" i="65"/>
  <c r="Z12" i="65"/>
  <c r="P15" i="65"/>
  <c r="Z11" i="65"/>
  <c r="P13" i="65"/>
  <c r="Z10" i="65"/>
  <c r="P11" i="65"/>
  <c r="Z9" i="65"/>
  <c r="P9" i="65"/>
  <c r="Z8" i="65"/>
  <c r="P7" i="65"/>
  <c r="Z7" i="65"/>
  <c r="P5" i="65"/>
  <c r="Z6" i="65"/>
  <c r="AQ18" i="15"/>
  <c r="AQ17" i="15"/>
  <c r="AQ16" i="15"/>
  <c r="AM19" i="15"/>
  <c r="AM18" i="15"/>
  <c r="AI19" i="15"/>
  <c r="AI18" i="15"/>
  <c r="AI17" i="15"/>
  <c r="AI6" i="15"/>
  <c r="AI7" i="15"/>
  <c r="AI8" i="15"/>
  <c r="AI9" i="15"/>
  <c r="AI10" i="15"/>
  <c r="AI11" i="15"/>
  <c r="AI12" i="15"/>
  <c r="AI13" i="15"/>
  <c r="AI14" i="15"/>
  <c r="AI15" i="15"/>
  <c r="AI16" i="15"/>
  <c r="AE19" i="15"/>
  <c r="AE18" i="15"/>
  <c r="AE17" i="15"/>
  <c r="M23" i="72"/>
  <c r="O43" i="72"/>
  <c r="M25" i="72"/>
  <c r="O42" i="72"/>
  <c r="AB9" i="65"/>
  <c r="AB21" i="65"/>
  <c r="AB14" i="65"/>
  <c r="AB23" i="65"/>
  <c r="AB32" i="65"/>
  <c r="AB16" i="65"/>
  <c r="AB17" i="65"/>
  <c r="AB30" i="65"/>
  <c r="AB29" i="65"/>
  <c r="AB22" i="65"/>
  <c r="AB35" i="65"/>
  <c r="AB19" i="65"/>
  <c r="AB28" i="65"/>
  <c r="AB12" i="65"/>
  <c r="AB26" i="65"/>
  <c r="AB13" i="65"/>
  <c r="AB7" i="65"/>
  <c r="AB31" i="65"/>
  <c r="AB15" i="65"/>
  <c r="AB24" i="65"/>
  <c r="AB8" i="65"/>
  <c r="AB6" i="65"/>
  <c r="AB25" i="65"/>
  <c r="AB10" i="65"/>
  <c r="AB18" i="65"/>
  <c r="AB27" i="65"/>
  <c r="AB11" i="65"/>
  <c r="AB20" i="65"/>
  <c r="AB34" i="65"/>
  <c r="AB33" i="65"/>
  <c r="AJ10" i="15"/>
  <c r="AJ14" i="15"/>
  <c r="AJ18" i="15"/>
  <c r="AJ22" i="15"/>
  <c r="AJ26" i="15"/>
  <c r="AJ30" i="15"/>
  <c r="AJ34" i="15"/>
  <c r="AJ12" i="15"/>
  <c r="AJ24" i="15"/>
  <c r="AJ32" i="15"/>
  <c r="AJ13" i="15"/>
  <c r="AJ21" i="15"/>
  <c r="AJ29" i="15"/>
  <c r="AJ7" i="15"/>
  <c r="AJ11" i="15"/>
  <c r="AJ15" i="15"/>
  <c r="AJ19" i="15"/>
  <c r="AJ23" i="15"/>
  <c r="AJ27" i="15"/>
  <c r="AJ31" i="15"/>
  <c r="AJ35" i="15"/>
  <c r="AJ8" i="15"/>
  <c r="AJ16" i="15"/>
  <c r="AJ20" i="15"/>
  <c r="AJ28" i="15"/>
  <c r="AJ6" i="15"/>
  <c r="AJ9" i="15"/>
  <c r="AJ17" i="15"/>
  <c r="AJ25" i="15"/>
  <c r="AJ33" i="15"/>
  <c r="AD48" i="71"/>
  <c r="AG40" i="71"/>
  <c r="L44" i="71"/>
  <c r="O35" i="71"/>
  <c r="C34" i="71"/>
  <c r="C46" i="71"/>
  <c r="F33" i="71"/>
  <c r="U34" i="71"/>
  <c r="U38" i="71"/>
  <c r="X56" i="71"/>
  <c r="V27" i="71"/>
  <c r="AD45" i="71"/>
  <c r="AG45" i="71"/>
  <c r="C45" i="71"/>
  <c r="F45" i="71"/>
  <c r="D16" i="71"/>
  <c r="L45" i="71"/>
  <c r="L42" i="71"/>
  <c r="O45" i="71"/>
  <c r="U45" i="71"/>
  <c r="X45" i="71"/>
  <c r="V16" i="71"/>
  <c r="AD46" i="71"/>
  <c r="AG44" i="71"/>
  <c r="L35" i="71"/>
  <c r="O44" i="71"/>
  <c r="U44" i="71"/>
  <c r="U43" i="71"/>
  <c r="X46" i="71"/>
  <c r="V17" i="71"/>
  <c r="C44" i="71"/>
  <c r="C39" i="71"/>
  <c r="F44" i="71"/>
  <c r="AD35" i="71"/>
  <c r="AG39" i="71"/>
  <c r="X35" i="71"/>
  <c r="F34" i="71"/>
  <c r="L33" i="71"/>
  <c r="L46" i="71"/>
  <c r="O36" i="71"/>
  <c r="AG34" i="71"/>
  <c r="O37" i="71"/>
  <c r="C37" i="71"/>
  <c r="C41" i="71"/>
  <c r="F37" i="71"/>
  <c r="X53" i="71"/>
  <c r="V24" i="71"/>
  <c r="AG48" i="71"/>
  <c r="AE19" i="71"/>
  <c r="L41" i="71"/>
  <c r="O48" i="71"/>
  <c r="M19" i="71"/>
  <c r="X42" i="71"/>
  <c r="C48" i="71"/>
  <c r="F48" i="71"/>
  <c r="D19" i="71"/>
  <c r="AD40" i="71"/>
  <c r="AG43" i="71"/>
  <c r="F43" i="71"/>
  <c r="L43" i="71"/>
  <c r="O43" i="71"/>
  <c r="U39" i="71"/>
  <c r="X47" i="71"/>
  <c r="V18" i="71"/>
  <c r="AD39" i="71"/>
  <c r="AG36" i="71"/>
  <c r="F39" i="71"/>
  <c r="O39" i="71"/>
  <c r="X51" i="71"/>
  <c r="V22" i="71"/>
  <c r="AD36" i="71"/>
  <c r="AD41" i="71"/>
  <c r="AG33" i="71"/>
  <c r="L38" i="71"/>
  <c r="O33" i="71"/>
  <c r="U36" i="71"/>
  <c r="X54" i="71"/>
  <c r="V25" i="71"/>
  <c r="C36" i="71"/>
  <c r="F36" i="71"/>
  <c r="AG38" i="71"/>
  <c r="F41" i="71"/>
  <c r="O41" i="71"/>
  <c r="U41" i="71"/>
  <c r="U42" i="71"/>
  <c r="X49" i="71"/>
  <c r="V20" i="71"/>
  <c r="AG37" i="71"/>
  <c r="O40" i="71"/>
  <c r="U40" i="71"/>
  <c r="X50" i="71"/>
  <c r="V21" i="71"/>
  <c r="C40" i="71"/>
  <c r="F40" i="71"/>
  <c r="AG41" i="71"/>
  <c r="F35" i="71"/>
  <c r="O34" i="71"/>
  <c r="X55" i="71"/>
  <c r="V26" i="71"/>
  <c r="AG46" i="71"/>
  <c r="AE17" i="71"/>
  <c r="O46" i="71"/>
  <c r="M17" i="71"/>
  <c r="F46" i="71"/>
  <c r="X44" i="71"/>
  <c r="AG42" i="71"/>
  <c r="O42" i="71"/>
  <c r="X48" i="71"/>
  <c r="V19" i="71"/>
  <c r="F42" i="71"/>
  <c r="AG35" i="71"/>
  <c r="X52" i="71"/>
  <c r="V23" i="71"/>
  <c r="F38" i="71"/>
  <c r="O38" i="71"/>
  <c r="D22" i="71"/>
  <c r="D21" i="71"/>
  <c r="D18" i="71"/>
  <c r="G53" i="78"/>
  <c r="T53" i="78"/>
  <c r="G63" i="75"/>
  <c r="T16" i="78"/>
  <c r="T65" i="78"/>
  <c r="T36" i="78"/>
  <c r="T19" i="78"/>
  <c r="T58" i="78"/>
  <c r="T8" i="78"/>
  <c r="T71" i="78"/>
  <c r="T67" i="78"/>
  <c r="T35" i="78"/>
  <c r="T54" i="78"/>
  <c r="T37" i="78"/>
  <c r="T55" i="78"/>
  <c r="T11" i="78"/>
  <c r="T12" i="78"/>
  <c r="T25" i="78"/>
  <c r="T63" i="78"/>
  <c r="T61" i="78"/>
  <c r="T34" i="78"/>
  <c r="T59" i="78"/>
  <c r="T10" i="78"/>
  <c r="T21" i="78"/>
  <c r="T47" i="78"/>
  <c r="T45" i="78"/>
  <c r="T60" i="78"/>
  <c r="T44" i="78"/>
  <c r="T50" i="78"/>
  <c r="T5" i="78"/>
  <c r="T52" i="78"/>
  <c r="T46" i="78"/>
  <c r="T33" i="78"/>
  <c r="T70" i="78"/>
  <c r="T48" i="78"/>
  <c r="T51" i="78"/>
  <c r="T22" i="78"/>
  <c r="T49" i="78"/>
  <c r="T42" i="78"/>
  <c r="T66" i="78"/>
  <c r="T29" i="78"/>
  <c r="T57" i="78"/>
  <c r="T69" i="78"/>
  <c r="T32" i="78"/>
  <c r="T41" i="78"/>
  <c r="T6" i="78"/>
  <c r="T7" i="78"/>
  <c r="T28" i="78"/>
  <c r="T14" i="78"/>
  <c r="T26" i="78"/>
  <c r="T72" i="78"/>
  <c r="T18" i="78"/>
  <c r="T20" i="78"/>
  <c r="T43" i="78"/>
  <c r="T27" i="78"/>
  <c r="T23" i="78"/>
  <c r="T56" i="78"/>
  <c r="T17" i="78"/>
  <c r="T38" i="78"/>
  <c r="T62" i="78"/>
  <c r="T39" i="78"/>
  <c r="T24" i="78"/>
  <c r="T13" i="78"/>
  <c r="T40" i="78"/>
  <c r="T9" i="78"/>
  <c r="T68" i="78"/>
  <c r="T64" i="78"/>
  <c r="T31" i="78"/>
  <c r="T30" i="78"/>
  <c r="T15" i="78"/>
  <c r="X43" i="72"/>
  <c r="F43" i="72"/>
  <c r="AD43" i="72"/>
  <c r="AG50" i="72"/>
  <c r="U42" i="72"/>
  <c r="U38" i="72"/>
  <c r="X42" i="72"/>
  <c r="AD42" i="72"/>
  <c r="AD34" i="72"/>
  <c r="AG42" i="72"/>
  <c r="C42" i="72"/>
  <c r="C39" i="72"/>
  <c r="F42" i="72"/>
  <c r="U41" i="72"/>
  <c r="X41" i="72"/>
  <c r="AD41" i="72"/>
  <c r="AD44" i="72"/>
  <c r="AG51" i="72"/>
  <c r="AE22" i="72"/>
  <c r="C45" i="72"/>
  <c r="F39" i="72"/>
  <c r="AD39" i="72"/>
  <c r="AD36" i="72"/>
  <c r="AG53" i="72"/>
  <c r="X37" i="72"/>
  <c r="AD38" i="72"/>
  <c r="AD48" i="72"/>
  <c r="AG54" i="72"/>
  <c r="C38" i="72"/>
  <c r="C37" i="72"/>
  <c r="F37" i="72"/>
  <c r="X40" i="72"/>
  <c r="AD40" i="72"/>
  <c r="F40" i="72"/>
  <c r="X48" i="72"/>
  <c r="C48" i="72"/>
  <c r="U46" i="72"/>
  <c r="X46" i="72"/>
  <c r="M17" i="72"/>
  <c r="C46" i="72"/>
  <c r="C33" i="72"/>
  <c r="F46" i="72"/>
  <c r="AG48" i="72"/>
  <c r="U45" i="72"/>
  <c r="X45" i="72"/>
  <c r="F45" i="72"/>
  <c r="AG49" i="72"/>
  <c r="C36" i="72"/>
  <c r="F44" i="72"/>
  <c r="T61" i="75"/>
  <c r="T76" i="75"/>
  <c r="T23" i="75"/>
  <c r="T11" i="75"/>
  <c r="T12" i="75"/>
  <c r="T95" i="75"/>
  <c r="T79" i="75"/>
  <c r="T43" i="75"/>
  <c r="T26" i="75"/>
  <c r="T56" i="75"/>
  <c r="T39" i="75"/>
  <c r="T8" i="75"/>
  <c r="T72" i="75"/>
  <c r="T73" i="75"/>
  <c r="T29" i="75"/>
  <c r="T59" i="75"/>
  <c r="T15" i="75"/>
  <c r="T117" i="75"/>
  <c r="T25" i="75"/>
  <c r="T70" i="75"/>
  <c r="T57" i="75"/>
  <c r="T105" i="75"/>
  <c r="T109" i="75"/>
  <c r="T80" i="75"/>
  <c r="T69" i="75"/>
  <c r="T119" i="75"/>
  <c r="T51" i="75"/>
  <c r="T60" i="75"/>
  <c r="T124" i="75"/>
  <c r="T89" i="75"/>
  <c r="T116" i="75"/>
  <c r="T48" i="75"/>
  <c r="T98" i="75"/>
  <c r="T88" i="75"/>
  <c r="T47" i="75"/>
  <c r="T111" i="75"/>
  <c r="T91" i="75"/>
  <c r="T10" i="75"/>
  <c r="T38" i="75"/>
  <c r="T81" i="75"/>
  <c r="T106" i="75"/>
  <c r="T53" i="75"/>
  <c r="T44" i="75"/>
  <c r="T34" i="75"/>
  <c r="T101" i="75"/>
  <c r="T45" i="75"/>
  <c r="T6" i="75"/>
  <c r="T13" i="75"/>
  <c r="T94" i="75"/>
  <c r="T75" i="75"/>
  <c r="T115" i="75"/>
  <c r="T30" i="75"/>
  <c r="T120" i="75"/>
  <c r="T68" i="75"/>
  <c r="T96" i="75"/>
  <c r="T87" i="75"/>
  <c r="T19" i="75"/>
  <c r="T49" i="75"/>
  <c r="T123" i="75"/>
  <c r="T85" i="75"/>
  <c r="T113" i="75"/>
  <c r="T55" i="75"/>
  <c r="T28" i="75"/>
  <c r="T5" i="75"/>
  <c r="T16" i="75"/>
  <c r="T82" i="75"/>
  <c r="T35" i="75"/>
  <c r="T42" i="75"/>
  <c r="T107" i="75"/>
  <c r="T36" i="75"/>
  <c r="T92" i="75"/>
  <c r="T20" i="75"/>
  <c r="T108" i="75"/>
  <c r="T63" i="75"/>
  <c r="T31" i="75"/>
  <c r="T27" i="75"/>
  <c r="T54" i="75"/>
  <c r="T122" i="75"/>
  <c r="T58" i="75"/>
  <c r="T84" i="75"/>
  <c r="T41" i="75"/>
  <c r="T32" i="75"/>
  <c r="T67" i="75"/>
  <c r="T83" i="75"/>
  <c r="T14" i="75"/>
  <c r="T62" i="75"/>
  <c r="T78" i="75"/>
  <c r="T21" i="75"/>
  <c r="T103" i="75"/>
  <c r="T110" i="75"/>
  <c r="T71" i="75"/>
  <c r="T77" i="75"/>
  <c r="T37" i="75"/>
  <c r="T46" i="75"/>
  <c r="T18" i="75"/>
  <c r="T24" i="75"/>
  <c r="T74" i="75"/>
  <c r="T86" i="75"/>
  <c r="T121" i="75"/>
  <c r="T7" i="75"/>
  <c r="T99" i="75"/>
  <c r="T64" i="75"/>
  <c r="T52" i="75"/>
  <c r="T66" i="75"/>
  <c r="T17" i="75"/>
  <c r="T102" i="75"/>
  <c r="T100" i="75"/>
  <c r="T118" i="75"/>
  <c r="T33" i="75"/>
  <c r="T112" i="75"/>
  <c r="T22" i="75"/>
  <c r="T114" i="75"/>
  <c r="T104" i="75"/>
  <c r="T65" i="75"/>
  <c r="T9" i="75"/>
  <c r="T40" i="75"/>
  <c r="T90" i="75"/>
  <c r="T97" i="75"/>
  <c r="T93" i="75"/>
  <c r="T50" i="75"/>
  <c r="AG52" i="72"/>
  <c r="AE23" i="72"/>
  <c r="D21" i="72"/>
  <c r="F41" i="72"/>
  <c r="AE21" i="72"/>
  <c r="AG45" i="72"/>
  <c r="AE16" i="72"/>
  <c r="V23" i="72"/>
  <c r="X39" i="72"/>
  <c r="V20" i="72"/>
  <c r="U37" i="72"/>
  <c r="X44" i="72"/>
  <c r="AE24" i="72"/>
  <c r="AD35" i="72"/>
  <c r="AG47" i="72"/>
  <c r="AE18" i="72"/>
  <c r="D22" i="72"/>
  <c r="F48" i="72"/>
  <c r="D19" i="72"/>
  <c r="AK33" i="15"/>
  <c r="AL33" i="15"/>
  <c r="H60" i="15"/>
  <c r="B62" i="73"/>
  <c r="M62" i="73"/>
  <c r="AK17" i="15"/>
  <c r="AL17" i="15"/>
  <c r="AK20" i="15"/>
  <c r="AL20" i="15"/>
  <c r="AK31" i="15"/>
  <c r="AL31" i="15"/>
  <c r="AK15" i="15"/>
  <c r="AL15" i="15"/>
  <c r="AK21" i="15"/>
  <c r="AL21" i="15"/>
  <c r="AK12" i="15"/>
  <c r="AL12" i="15"/>
  <c r="AK22" i="15"/>
  <c r="AL22" i="15"/>
  <c r="AK9" i="15"/>
  <c r="AL9" i="15"/>
  <c r="AK16" i="15"/>
  <c r="AL16" i="15"/>
  <c r="AK27" i="15"/>
  <c r="AL27" i="15"/>
  <c r="B56" i="73"/>
  <c r="M56" i="73"/>
  <c r="AK11" i="15"/>
  <c r="AL11" i="15"/>
  <c r="AK13" i="15"/>
  <c r="AL13" i="15"/>
  <c r="AK34" i="15"/>
  <c r="AL34" i="15"/>
  <c r="H62" i="15"/>
  <c r="B63" i="73"/>
  <c r="M63" i="73"/>
  <c r="B115" i="75"/>
  <c r="AK18" i="15"/>
  <c r="AL18" i="15"/>
  <c r="AK6" i="15"/>
  <c r="AL6" i="15"/>
  <c r="AK8" i="15"/>
  <c r="AL8" i="15"/>
  <c r="AK23" i="15"/>
  <c r="AL23" i="15"/>
  <c r="AK7" i="15"/>
  <c r="AL7" i="15"/>
  <c r="AK32" i="15"/>
  <c r="AL32" i="15"/>
  <c r="AK30" i="15"/>
  <c r="AL30" i="15"/>
  <c r="AK14" i="15"/>
  <c r="AL14" i="15"/>
  <c r="AK25" i="15"/>
  <c r="AL25" i="15"/>
  <c r="B54" i="73"/>
  <c r="M54" i="73"/>
  <c r="AK28" i="15"/>
  <c r="AL28" i="15"/>
  <c r="B57" i="73"/>
  <c r="M57" i="73"/>
  <c r="AK35" i="15"/>
  <c r="AL35" i="15"/>
  <c r="H64" i="15"/>
  <c r="B64" i="73"/>
  <c r="M64" i="73"/>
  <c r="B114" i="75"/>
  <c r="AK19" i="15"/>
  <c r="AL19" i="15"/>
  <c r="AK29" i="15"/>
  <c r="AL29" i="15"/>
  <c r="AK24" i="15"/>
  <c r="AL24" i="15"/>
  <c r="B53" i="73"/>
  <c r="M53" i="73"/>
  <c r="AK26" i="15"/>
  <c r="AL26" i="15"/>
  <c r="B55" i="73"/>
  <c r="M55" i="73"/>
  <c r="AK10" i="15"/>
  <c r="AL10" i="15"/>
  <c r="AE17" i="72"/>
  <c r="AE19" i="72"/>
  <c r="AE25" i="72"/>
  <c r="V16" i="72"/>
  <c r="V19" i="72"/>
  <c r="D17" i="72"/>
  <c r="D13" i="72"/>
  <c r="M16" i="72"/>
  <c r="V12" i="72"/>
  <c r="V8" i="72"/>
  <c r="V13" i="72"/>
  <c r="M15" i="72"/>
  <c r="M14" i="72"/>
  <c r="V14" i="72"/>
  <c r="M12" i="72"/>
  <c r="M16" i="71"/>
  <c r="D17" i="71"/>
  <c r="AE16" i="71"/>
  <c r="B9" i="74"/>
  <c r="B107" i="74"/>
  <c r="B77" i="74"/>
  <c r="B15" i="74"/>
  <c r="B48" i="74"/>
  <c r="B65" i="74"/>
  <c r="B11" i="74"/>
  <c r="B42" i="74"/>
  <c r="B68" i="74"/>
  <c r="B6" i="74"/>
  <c r="B39" i="74"/>
  <c r="B80" i="74"/>
  <c r="O80" i="73"/>
  <c r="D73" i="75"/>
  <c r="B76" i="74"/>
  <c r="B20" i="74"/>
  <c r="O20" i="73"/>
  <c r="D29" i="75"/>
  <c r="B110" i="74"/>
  <c r="B37" i="74"/>
  <c r="B38" i="74"/>
  <c r="B16" i="74"/>
  <c r="B7" i="74"/>
  <c r="B72" i="74"/>
  <c r="B10" i="74"/>
  <c r="B43" i="74"/>
  <c r="O43" i="73"/>
  <c r="D16" i="75"/>
  <c r="B78" i="74"/>
  <c r="B50" i="74"/>
  <c r="B75" i="74"/>
  <c r="B108" i="74"/>
  <c r="B105" i="74"/>
  <c r="B71" i="74"/>
  <c r="O71" i="73"/>
  <c r="D44" i="75"/>
  <c r="B102" i="74"/>
  <c r="B40" i="74"/>
  <c r="B41" i="74"/>
  <c r="B66" i="74"/>
  <c r="O66" i="73"/>
  <c r="D53" i="75"/>
  <c r="B74" i="74"/>
  <c r="B73" i="74"/>
  <c r="O73" i="73"/>
  <c r="D58" i="75"/>
  <c r="B45" i="74"/>
  <c r="B104" i="74"/>
  <c r="B14" i="74"/>
  <c r="B69" i="74"/>
  <c r="O69" i="73"/>
  <c r="D6" i="75"/>
  <c r="B5" i="74"/>
  <c r="B47" i="74"/>
  <c r="O47" i="73"/>
  <c r="D88" i="75"/>
  <c r="B106" i="74"/>
  <c r="B36" i="74"/>
  <c r="O36" i="73"/>
  <c r="D69" i="75"/>
  <c r="B44" i="74"/>
  <c r="O44" i="73"/>
  <c r="D47" i="75"/>
  <c r="B67" i="74"/>
  <c r="O37" i="73"/>
  <c r="D19" i="75"/>
  <c r="B70" i="74"/>
  <c r="B8" i="74"/>
  <c r="B13" i="74"/>
  <c r="B103" i="74"/>
  <c r="O13" i="73"/>
  <c r="D62" i="75"/>
  <c r="P29" i="15"/>
  <c r="O8" i="73"/>
  <c r="D93" i="75"/>
  <c r="O16" i="73"/>
  <c r="D97" i="75"/>
  <c r="O10" i="73"/>
  <c r="D100" i="75"/>
  <c r="O72" i="73"/>
  <c r="D23" i="75"/>
  <c r="O65" i="73"/>
  <c r="D11" i="75"/>
  <c r="O70" i="73"/>
  <c r="D96" i="75"/>
  <c r="O50" i="73"/>
  <c r="D70" i="75"/>
  <c r="O15" i="73"/>
  <c r="D102" i="75"/>
  <c r="O104" i="73"/>
  <c r="D72" i="75"/>
  <c r="O103" i="73"/>
  <c r="D28" i="75"/>
  <c r="O67" i="73"/>
  <c r="D32" i="75"/>
  <c r="O6" i="73"/>
  <c r="D10" i="75"/>
  <c r="O5" i="73"/>
  <c r="O60" i="73"/>
  <c r="D36" i="75"/>
  <c r="O90" i="73"/>
  <c r="D41" i="75"/>
  <c r="O30" i="73"/>
  <c r="D86" i="75"/>
  <c r="O27" i="73"/>
  <c r="D82" i="75"/>
  <c r="O25" i="73"/>
  <c r="D48" i="75"/>
  <c r="O55" i="73"/>
  <c r="D71" i="75"/>
  <c r="O79" i="73"/>
  <c r="D34" i="75"/>
  <c r="O82" i="73"/>
  <c r="D7" i="75"/>
  <c r="O100" i="73"/>
  <c r="D85" i="75"/>
  <c r="O96" i="73"/>
  <c r="D38" i="75"/>
  <c r="O120" i="73"/>
  <c r="D68" i="75"/>
  <c r="O88" i="73"/>
  <c r="D50" i="75"/>
  <c r="O119" i="73"/>
  <c r="D39" i="75"/>
  <c r="O29" i="73"/>
  <c r="D108" i="75"/>
  <c r="O85" i="73"/>
  <c r="D61" i="75"/>
  <c r="O112" i="73"/>
  <c r="D54" i="75"/>
  <c r="O116" i="73"/>
  <c r="D81" i="75"/>
  <c r="O114" i="73"/>
  <c r="D84" i="75"/>
  <c r="O23" i="73"/>
  <c r="D18" i="75"/>
  <c r="O57" i="73"/>
  <c r="D65" i="75"/>
  <c r="O84" i="73"/>
  <c r="D67" i="75"/>
  <c r="O19" i="73"/>
  <c r="D52" i="75"/>
  <c r="O49" i="73"/>
  <c r="D31" i="75"/>
  <c r="O99" i="73"/>
  <c r="D57" i="75"/>
  <c r="O35" i="73"/>
  <c r="D14" i="75"/>
  <c r="O118" i="73"/>
  <c r="D20" i="75"/>
  <c r="O117" i="73"/>
  <c r="D8" i="75"/>
  <c r="O115" i="73"/>
  <c r="D92" i="75"/>
  <c r="O24" i="73"/>
  <c r="D30" i="75"/>
  <c r="O56" i="73"/>
  <c r="D35" i="75"/>
  <c r="O109" i="73"/>
  <c r="D51" i="75"/>
  <c r="O58" i="73"/>
  <c r="D76" i="75"/>
  <c r="O89" i="73"/>
  <c r="D104" i="75"/>
  <c r="O87" i="73"/>
  <c r="D26" i="75"/>
  <c r="O53" i="73"/>
  <c r="D55" i="75"/>
  <c r="O26" i="73"/>
  <c r="D79" i="75"/>
  <c r="O54" i="73"/>
  <c r="D56" i="75"/>
  <c r="O86" i="73"/>
  <c r="D64" i="75"/>
  <c r="O113" i="73"/>
  <c r="D37" i="75"/>
  <c r="O98" i="73"/>
  <c r="D75" i="75"/>
  <c r="O95" i="73"/>
  <c r="D25" i="75"/>
  <c r="O59" i="73"/>
  <c r="D106" i="75"/>
  <c r="O28" i="73"/>
  <c r="D12" i="75"/>
  <c r="O83" i="73"/>
  <c r="D49" i="75"/>
  <c r="O101" i="73"/>
  <c r="D91" i="75"/>
  <c r="O22" i="73"/>
  <c r="D15" i="75"/>
  <c r="O52" i="73"/>
  <c r="D13" i="75"/>
  <c r="O111" i="73"/>
  <c r="D90" i="75"/>
  <c r="O21" i="73"/>
  <c r="D89" i="75"/>
  <c r="O51" i="73"/>
  <c r="D101" i="75"/>
  <c r="O81" i="73"/>
  <c r="D98" i="75"/>
  <c r="O7" i="73"/>
  <c r="D5" i="75"/>
  <c r="O45" i="73"/>
  <c r="D33" i="75"/>
  <c r="O41" i="73"/>
  <c r="D43" i="75"/>
  <c r="O105" i="73"/>
  <c r="D46" i="75"/>
  <c r="O78" i="73"/>
  <c r="D42" i="75"/>
  <c r="O97" i="73"/>
  <c r="D9" i="75"/>
  <c r="O110" i="73"/>
  <c r="D83" i="75"/>
  <c r="O39" i="73"/>
  <c r="D22" i="75"/>
  <c r="O11" i="73"/>
  <c r="D40" i="75"/>
  <c r="O77" i="73"/>
  <c r="D87" i="75"/>
  <c r="O14" i="73"/>
  <c r="D105" i="75"/>
  <c r="O74" i="73"/>
  <c r="D27" i="75"/>
  <c r="O102" i="73"/>
  <c r="D17" i="75"/>
  <c r="O75" i="73"/>
  <c r="D78" i="75"/>
  <c r="O40" i="73"/>
  <c r="D107" i="75"/>
  <c r="O38" i="73"/>
  <c r="D94" i="75"/>
  <c r="O76" i="73"/>
  <c r="D80" i="75"/>
  <c r="O68" i="73"/>
  <c r="D103" i="75"/>
  <c r="O48" i="73"/>
  <c r="D45" i="75"/>
  <c r="O9" i="73"/>
  <c r="D24" i="75"/>
  <c r="B117" i="75"/>
  <c r="R62" i="73"/>
  <c r="F117" i="75"/>
  <c r="B60" i="73"/>
  <c r="M60" i="73"/>
  <c r="B36" i="75"/>
  <c r="B58" i="73"/>
  <c r="M58" i="73"/>
  <c r="B76" i="75"/>
  <c r="B59" i="73"/>
  <c r="M59" i="73"/>
  <c r="H58" i="15"/>
  <c r="B61" i="73"/>
  <c r="M61" i="73"/>
  <c r="O33" i="73"/>
  <c r="O34" i="73"/>
  <c r="O63" i="73"/>
  <c r="O64" i="73"/>
  <c r="O94" i="73"/>
  <c r="O93" i="73"/>
  <c r="B65" i="75"/>
  <c r="B35" i="75"/>
  <c r="B71" i="75"/>
  <c r="B56" i="75"/>
  <c r="B55" i="75"/>
  <c r="B49" i="73"/>
  <c r="M49" i="73"/>
  <c r="B50" i="73"/>
  <c r="M50" i="73"/>
  <c r="B52" i="73"/>
  <c r="M52" i="73"/>
  <c r="B51" i="73"/>
  <c r="M51" i="73"/>
  <c r="B48" i="73"/>
  <c r="M48" i="73"/>
  <c r="Z18" i="15"/>
  <c r="U29" i="65"/>
  <c r="AV18" i="65"/>
  <c r="B18" i="74"/>
  <c r="O18" i="73"/>
  <c r="D74" i="75"/>
  <c r="O31" i="65"/>
  <c r="Y19" i="65"/>
  <c r="B17" i="74"/>
  <c r="O17" i="73"/>
  <c r="D77" i="75"/>
  <c r="O29" i="65"/>
  <c r="Y18" i="65"/>
  <c r="B46" i="74"/>
  <c r="O46" i="73"/>
  <c r="D60" i="75"/>
  <c r="O27" i="65"/>
  <c r="Y17" i="65"/>
  <c r="O11" i="65"/>
  <c r="Y9" i="65"/>
  <c r="O5" i="65"/>
  <c r="Y6" i="65"/>
  <c r="O21" i="65"/>
  <c r="Y14" i="65"/>
  <c r="O13" i="65"/>
  <c r="Y10" i="65"/>
  <c r="O9" i="65"/>
  <c r="Y8" i="65"/>
  <c r="O25" i="65"/>
  <c r="Y16" i="65"/>
  <c r="O23" i="65"/>
  <c r="Y15" i="65"/>
  <c r="O17" i="65"/>
  <c r="Y12" i="65"/>
  <c r="O15" i="65"/>
  <c r="Y11" i="65"/>
  <c r="O7" i="65"/>
  <c r="Y7" i="65"/>
  <c r="O108" i="73"/>
  <c r="D95" i="75"/>
  <c r="O107" i="73"/>
  <c r="D99" i="75"/>
  <c r="O106" i="73"/>
  <c r="D66" i="75"/>
  <c r="R54" i="73"/>
  <c r="F56" i="75"/>
  <c r="R53" i="73"/>
  <c r="F55" i="75"/>
  <c r="R56" i="73"/>
  <c r="F35" i="75"/>
  <c r="R55" i="73"/>
  <c r="F71" i="75"/>
  <c r="R57" i="73"/>
  <c r="F65" i="75"/>
  <c r="R60" i="73"/>
  <c r="F36" i="75"/>
  <c r="R58" i="73"/>
  <c r="F76" i="75"/>
  <c r="R59" i="73"/>
  <c r="F106" i="75"/>
  <c r="B106" i="75"/>
  <c r="R61" i="73"/>
  <c r="F116" i="75"/>
  <c r="B116" i="75"/>
  <c r="D118" i="75"/>
  <c r="D110" i="75"/>
  <c r="D114" i="75"/>
  <c r="R64" i="73"/>
  <c r="F114" i="75"/>
  <c r="D115" i="75"/>
  <c r="R63" i="73"/>
  <c r="F115" i="75"/>
  <c r="D119" i="75"/>
  <c r="D111" i="75"/>
  <c r="B13" i="75"/>
  <c r="R52" i="73"/>
  <c r="F13" i="75"/>
  <c r="B101" i="75"/>
  <c r="R51" i="73"/>
  <c r="F101" i="75"/>
  <c r="R50" i="73"/>
  <c r="F70" i="75"/>
  <c r="B70" i="75"/>
  <c r="B31" i="75"/>
  <c r="R49" i="73"/>
  <c r="F31" i="75"/>
  <c r="R48" i="73"/>
  <c r="F45" i="75"/>
  <c r="B45" i="75"/>
  <c r="D7" i="78"/>
  <c r="D64" i="78"/>
  <c r="D11" i="78"/>
  <c r="D50" i="78"/>
  <c r="D53" i="78"/>
  <c r="D63" i="75"/>
  <c r="D26" i="78"/>
  <c r="D42" i="78"/>
  <c r="D75" i="78"/>
  <c r="D29" i="78"/>
  <c r="D44" i="78"/>
  <c r="D31" i="78"/>
  <c r="D22" i="78"/>
  <c r="D48" i="78"/>
  <c r="D36" i="78"/>
  <c r="D33" i="78"/>
  <c r="D76" i="78"/>
  <c r="D24" i="78"/>
  <c r="D67" i="78"/>
  <c r="D59" i="78"/>
  <c r="D57" i="78"/>
  <c r="D28" i="78"/>
  <c r="D35" i="78"/>
  <c r="D16" i="78"/>
  <c r="D18" i="78"/>
  <c r="D37" i="78"/>
  <c r="D68" i="78"/>
  <c r="D12" i="78"/>
  <c r="D49" i="78"/>
  <c r="D54" i="78"/>
  <c r="D6" i="78"/>
  <c r="D71" i="78"/>
  <c r="D13" i="78"/>
  <c r="D20" i="78"/>
  <c r="D10" i="78"/>
  <c r="D62" i="78"/>
  <c r="D47" i="78"/>
  <c r="D63" i="78"/>
  <c r="D52" i="78"/>
  <c r="D73" i="78"/>
  <c r="D5" i="78"/>
  <c r="D45" i="78"/>
  <c r="D69" i="78"/>
  <c r="D30" i="78"/>
  <c r="D23" i="78"/>
  <c r="D40" i="78"/>
  <c r="D74" i="78"/>
  <c r="D65" i="78"/>
  <c r="D14" i="78"/>
  <c r="D17" i="78"/>
  <c r="D38" i="78"/>
  <c r="D27" i="78"/>
  <c r="D55" i="78"/>
  <c r="D41" i="78"/>
  <c r="D9" i="78"/>
  <c r="D21" i="78"/>
  <c r="D32" i="78"/>
  <c r="D34" i="78"/>
  <c r="D8" i="78"/>
  <c r="D15" i="78"/>
  <c r="D70" i="78"/>
  <c r="D39" i="78"/>
  <c r="D61" i="78"/>
  <c r="D51" i="78"/>
  <c r="D66" i="78"/>
  <c r="D46" i="78"/>
  <c r="D25" i="78"/>
  <c r="D56" i="78"/>
  <c r="D58" i="78"/>
  <c r="O19" i="65"/>
  <c r="Y13" i="65"/>
  <c r="AA13" i="65"/>
  <c r="AC13" i="65"/>
  <c r="B12" i="74"/>
  <c r="O12" i="73"/>
  <c r="D59" i="75"/>
  <c r="O42" i="73"/>
  <c r="AA12" i="65"/>
  <c r="AC12" i="65"/>
  <c r="AA22" i="65"/>
  <c r="AC22" i="65"/>
  <c r="AA27" i="65"/>
  <c r="AC27" i="65"/>
  <c r="AA28" i="65"/>
  <c r="AC28" i="65"/>
  <c r="AA30" i="65"/>
  <c r="AC30" i="65"/>
  <c r="AA16" i="65"/>
  <c r="AC16" i="65"/>
  <c r="AA29" i="65"/>
  <c r="AC29" i="65"/>
  <c r="AA11" i="65"/>
  <c r="AC11" i="65"/>
  <c r="AA17" i="65"/>
  <c r="AC17" i="65"/>
  <c r="AA33" i="65"/>
  <c r="AC33" i="65"/>
  <c r="AA25" i="65"/>
  <c r="AC25" i="65"/>
  <c r="AA35" i="65"/>
  <c r="AC35" i="65"/>
  <c r="AA18" i="65"/>
  <c r="AC18" i="65"/>
  <c r="AA20" i="65"/>
  <c r="AC20" i="65"/>
  <c r="AA24" i="65"/>
  <c r="AC24" i="65"/>
  <c r="AA6" i="65"/>
  <c r="AC6" i="65"/>
  <c r="AA7" i="65"/>
  <c r="AC7" i="65"/>
  <c r="AA9" i="65"/>
  <c r="AC9" i="65"/>
  <c r="AA21" i="65"/>
  <c r="AC21" i="65"/>
  <c r="AA32" i="65"/>
  <c r="AC32" i="65"/>
  <c r="AA19" i="65"/>
  <c r="AC19" i="65"/>
  <c r="AA8" i="65"/>
  <c r="AC8" i="65"/>
  <c r="AA23" i="65"/>
  <c r="AC23" i="65"/>
  <c r="AA34" i="65"/>
  <c r="AC34" i="65"/>
  <c r="AA14" i="65"/>
  <c r="AC14" i="65"/>
  <c r="AA15" i="65"/>
  <c r="AC15" i="65"/>
  <c r="AA26" i="65"/>
  <c r="AC26" i="65"/>
  <c r="AA31" i="65"/>
  <c r="AC31" i="65"/>
  <c r="AA10" i="65"/>
  <c r="AC10" i="65"/>
  <c r="D72" i="78"/>
  <c r="T6" i="71"/>
  <c r="T7" i="71"/>
  <c r="D21" i="75"/>
  <c r="D43" i="78"/>
  <c r="AD9" i="65"/>
  <c r="AD14" i="65"/>
  <c r="AD27" i="65"/>
  <c r="Q47" i="65"/>
  <c r="AD11" i="65"/>
  <c r="AD20" i="65"/>
  <c r="Q33" i="65"/>
  <c r="AD16" i="65"/>
  <c r="AD18" i="65"/>
  <c r="Q29" i="65"/>
  <c r="AD10" i="65"/>
  <c r="AD23" i="65"/>
  <c r="Q39" i="65"/>
  <c r="AD28" i="65"/>
  <c r="Q49" i="65"/>
  <c r="AD7" i="65"/>
  <c r="AD35" i="65"/>
  <c r="Q63" i="65"/>
  <c r="AD31" i="65"/>
  <c r="Q55" i="65"/>
  <c r="AD22" i="65"/>
  <c r="Q37" i="65"/>
  <c r="AD30" i="65"/>
  <c r="Q53" i="65"/>
  <c r="AD25" i="65"/>
  <c r="Q43" i="65"/>
  <c r="AD34" i="65"/>
  <c r="Q61" i="65"/>
  <c r="AD26" i="65"/>
  <c r="Q45" i="65"/>
  <c r="AD15" i="65"/>
  <c r="AD19" i="65"/>
  <c r="Q31" i="65"/>
  <c r="AD29" i="65"/>
  <c r="Q51" i="65"/>
  <c r="AD8" i="65"/>
  <c r="AD13" i="65"/>
  <c r="AD32" i="65"/>
  <c r="Q57" i="65"/>
  <c r="AD6" i="65"/>
  <c r="AD33" i="65"/>
  <c r="Q59" i="65"/>
  <c r="AD12" i="65"/>
  <c r="AD21" i="65"/>
  <c r="Q35" i="65"/>
  <c r="AD24" i="65"/>
  <c r="Q41" i="65"/>
  <c r="AD17" i="65"/>
  <c r="Q27" i="65"/>
  <c r="D60" i="78"/>
  <c r="D19" i="78"/>
  <c r="T8" i="71"/>
  <c r="B15" i="71"/>
  <c r="T5" i="71"/>
  <c r="AC5" i="71"/>
  <c r="T4" i="71"/>
  <c r="K4" i="71"/>
  <c r="K6" i="71"/>
  <c r="K8" i="71"/>
  <c r="K10" i="71"/>
  <c r="K12" i="71"/>
  <c r="K14" i="71"/>
  <c r="T9" i="71"/>
  <c r="T11" i="71"/>
  <c r="T13" i="71"/>
  <c r="T15" i="71"/>
  <c r="AC4" i="71"/>
  <c r="AC6" i="71"/>
  <c r="AC8" i="71"/>
  <c r="AC10" i="71"/>
  <c r="AC12" i="71"/>
  <c r="AC14" i="71"/>
  <c r="B6" i="71"/>
  <c r="B8" i="71"/>
  <c r="B10" i="71"/>
  <c r="B12" i="71"/>
  <c r="B14" i="71"/>
  <c r="B4" i="71"/>
  <c r="K5" i="71"/>
  <c r="K7" i="71"/>
  <c r="K9" i="71"/>
  <c r="K11" i="71"/>
  <c r="K13" i="71"/>
  <c r="K15" i="71"/>
  <c r="T10" i="71"/>
  <c r="T12" i="71"/>
  <c r="T14" i="71"/>
  <c r="AC7" i="71"/>
  <c r="AC9" i="71"/>
  <c r="AC11" i="71"/>
  <c r="AC13" i="71"/>
  <c r="AC15" i="71"/>
  <c r="B5" i="71"/>
  <c r="B7" i="71"/>
  <c r="B9" i="71"/>
  <c r="B11" i="71"/>
  <c r="B13" i="71"/>
  <c r="B16" i="69"/>
  <c r="B15" i="69"/>
  <c r="B14" i="69"/>
  <c r="B13" i="69"/>
  <c r="B12" i="69"/>
  <c r="B11" i="69"/>
  <c r="B10" i="69"/>
  <c r="B9" i="69"/>
  <c r="B8" i="69"/>
  <c r="B7" i="69"/>
  <c r="B6" i="69"/>
  <c r="B5" i="69"/>
  <c r="P27" i="68"/>
  <c r="M16" i="69"/>
  <c r="B27" i="68"/>
  <c r="P25" i="68"/>
  <c r="M15" i="69"/>
  <c r="B25" i="68"/>
  <c r="P23" i="68"/>
  <c r="M14" i="69"/>
  <c r="B23" i="68"/>
  <c r="P21" i="68"/>
  <c r="M13" i="69"/>
  <c r="B21" i="68"/>
  <c r="AQ19" i="68"/>
  <c r="P19" i="68"/>
  <c r="M12" i="69"/>
  <c r="B19" i="68"/>
  <c r="AQ17" i="68"/>
  <c r="AM17" i="68"/>
  <c r="AI17" i="68"/>
  <c r="AE17" i="68"/>
  <c r="P17" i="68"/>
  <c r="M11" i="69"/>
  <c r="B17" i="68"/>
  <c r="AQ16" i="68"/>
  <c r="AM16" i="68"/>
  <c r="AI16" i="68"/>
  <c r="AE16" i="68"/>
  <c r="AQ15" i="68"/>
  <c r="AM15" i="68"/>
  <c r="AI15" i="68"/>
  <c r="AE15" i="68"/>
  <c r="P15" i="68"/>
  <c r="M10" i="69"/>
  <c r="B15" i="68"/>
  <c r="AQ14" i="68"/>
  <c r="AM14" i="68"/>
  <c r="AI14" i="68"/>
  <c r="AE14" i="68"/>
  <c r="AQ13" i="68"/>
  <c r="AM13" i="68"/>
  <c r="AI13" i="68"/>
  <c r="AE13" i="68"/>
  <c r="P13" i="68"/>
  <c r="Z10" i="68"/>
  <c r="B13" i="68"/>
  <c r="AQ12" i="68"/>
  <c r="AM12" i="68"/>
  <c r="AI12" i="68"/>
  <c r="AE12" i="68"/>
  <c r="AQ11" i="68"/>
  <c r="AM11" i="68"/>
  <c r="AI11" i="68"/>
  <c r="AE11" i="68"/>
  <c r="P11" i="68"/>
  <c r="M8" i="69"/>
  <c r="B11" i="68"/>
  <c r="AQ10" i="68"/>
  <c r="AM10" i="68"/>
  <c r="AI10" i="68"/>
  <c r="AE10" i="68"/>
  <c r="AQ9" i="68"/>
  <c r="AM9" i="68"/>
  <c r="AI9" i="68"/>
  <c r="AE9" i="68"/>
  <c r="P9" i="68"/>
  <c r="M7" i="69"/>
  <c r="B9" i="68"/>
  <c r="AQ8" i="68"/>
  <c r="AM8" i="68"/>
  <c r="AI8" i="68"/>
  <c r="AE8" i="68"/>
  <c r="AQ7" i="68"/>
  <c r="AM7" i="68"/>
  <c r="AI7" i="68"/>
  <c r="AE7" i="68"/>
  <c r="P7" i="68"/>
  <c r="M6" i="69"/>
  <c r="B7" i="68"/>
  <c r="AQ6" i="68"/>
  <c r="AM6" i="68"/>
  <c r="AI6" i="68"/>
  <c r="AE6" i="68"/>
  <c r="P5" i="68"/>
  <c r="Z6" i="68"/>
  <c r="B5" i="68"/>
  <c r="P27" i="66"/>
  <c r="Z17" i="66"/>
  <c r="B27" i="66"/>
  <c r="P25" i="66"/>
  <c r="J15" i="69"/>
  <c r="B25" i="66"/>
  <c r="P23" i="66"/>
  <c r="J14" i="69"/>
  <c r="B23" i="66"/>
  <c r="P21" i="66"/>
  <c r="J13" i="69"/>
  <c r="B21" i="66"/>
  <c r="AQ19" i="66"/>
  <c r="P19" i="66"/>
  <c r="J12" i="69"/>
  <c r="B19" i="66"/>
  <c r="AQ17" i="66"/>
  <c r="AM17" i="66"/>
  <c r="AI17" i="66"/>
  <c r="AE17" i="66"/>
  <c r="P17" i="66"/>
  <c r="J11" i="69"/>
  <c r="B17" i="66"/>
  <c r="AQ16" i="66"/>
  <c r="AM16" i="66"/>
  <c r="AI16" i="66"/>
  <c r="AE16" i="66"/>
  <c r="AQ15" i="66"/>
  <c r="AM15" i="66"/>
  <c r="AI15" i="66"/>
  <c r="AE15" i="66"/>
  <c r="P15" i="66"/>
  <c r="Z11" i="66"/>
  <c r="B15" i="66"/>
  <c r="AQ14" i="66"/>
  <c r="AM14" i="66"/>
  <c r="AI14" i="66"/>
  <c r="AE14" i="66"/>
  <c r="AQ13" i="66"/>
  <c r="AM13" i="66"/>
  <c r="AI13" i="66"/>
  <c r="AE13" i="66"/>
  <c r="P13" i="66"/>
  <c r="J9" i="69"/>
  <c r="B13" i="66"/>
  <c r="AQ12" i="66"/>
  <c r="AM12" i="66"/>
  <c r="AI12" i="66"/>
  <c r="AE12" i="66"/>
  <c r="AQ11" i="66"/>
  <c r="AM11" i="66"/>
  <c r="AI11" i="66"/>
  <c r="AE11" i="66"/>
  <c r="P11" i="66"/>
  <c r="J8" i="69"/>
  <c r="B11" i="66"/>
  <c r="AQ10" i="66"/>
  <c r="AM10" i="66"/>
  <c r="AI10" i="66"/>
  <c r="AE10" i="66"/>
  <c r="AQ9" i="66"/>
  <c r="AM9" i="66"/>
  <c r="AI9" i="66"/>
  <c r="AE9" i="66"/>
  <c r="P9" i="66"/>
  <c r="J7" i="69"/>
  <c r="B9" i="66"/>
  <c r="AQ8" i="66"/>
  <c r="AM8" i="66"/>
  <c r="AI8" i="66"/>
  <c r="AE8" i="66"/>
  <c r="AQ7" i="66"/>
  <c r="AM7" i="66"/>
  <c r="AI7" i="66"/>
  <c r="AE7" i="66"/>
  <c r="P7" i="66"/>
  <c r="Z7" i="66"/>
  <c r="B7" i="66"/>
  <c r="AQ6" i="66"/>
  <c r="AM6" i="66"/>
  <c r="AI6" i="66"/>
  <c r="AE6" i="66"/>
  <c r="P5" i="66"/>
  <c r="Z6" i="66"/>
  <c r="B5" i="66"/>
  <c r="AQ41" i="65"/>
  <c r="AR14" i="66"/>
  <c r="D5" i="71"/>
  <c r="AE6" i="71"/>
  <c r="M11" i="71"/>
  <c r="V4" i="71"/>
  <c r="D6" i="71"/>
  <c r="AE11" i="71"/>
  <c r="M12" i="71"/>
  <c r="V12" i="71"/>
  <c r="D12" i="71"/>
  <c r="AE15" i="71"/>
  <c r="M8" i="71"/>
  <c r="V11" i="71"/>
  <c r="AE5" i="71"/>
  <c r="V5" i="71"/>
  <c r="M13" i="71"/>
  <c r="D13" i="71"/>
  <c r="AE12" i="71"/>
  <c r="V10" i="71"/>
  <c r="M5" i="71"/>
  <c r="D10" i="71"/>
  <c r="AE4" i="71"/>
  <c r="V14" i="71"/>
  <c r="M6" i="71"/>
  <c r="D9" i="71"/>
  <c r="AE7" i="71"/>
  <c r="V8" i="71"/>
  <c r="M7" i="71"/>
  <c r="D14" i="71"/>
  <c r="AE14" i="71"/>
  <c r="V6" i="71"/>
  <c r="M14" i="71"/>
  <c r="D7" i="71"/>
  <c r="AE10" i="71"/>
  <c r="V15" i="71"/>
  <c r="M15" i="71"/>
  <c r="D11" i="71"/>
  <c r="AE8" i="71"/>
  <c r="V13" i="71"/>
  <c r="M9" i="71"/>
  <c r="D8" i="71"/>
  <c r="AE13" i="71"/>
  <c r="V9" i="71"/>
  <c r="M4" i="71"/>
  <c r="D4" i="71"/>
  <c r="AE9" i="71"/>
  <c r="V7" i="71"/>
  <c r="M10" i="71"/>
  <c r="D15" i="71"/>
  <c r="G8" i="62"/>
  <c r="G7" i="62"/>
  <c r="G6" i="69"/>
  <c r="Z12" i="68"/>
  <c r="Z14" i="68"/>
  <c r="Z13" i="68"/>
  <c r="Z16" i="68"/>
  <c r="Z15" i="68"/>
  <c r="Z11" i="68"/>
  <c r="AF12" i="68"/>
  <c r="Z15" i="66"/>
  <c r="Z13" i="66"/>
  <c r="Z14" i="66"/>
  <c r="Z12" i="66"/>
  <c r="AF12" i="66"/>
  <c r="AJ7" i="66"/>
  <c r="AJ10" i="66"/>
  <c r="AN8" i="66"/>
  <c r="AJ13" i="66"/>
  <c r="AF7" i="68"/>
  <c r="AN7" i="68"/>
  <c r="AF8" i="68"/>
  <c r="AN8" i="68"/>
  <c r="AR9" i="68"/>
  <c r="J5" i="69"/>
  <c r="J10" i="69"/>
  <c r="J16" i="69"/>
  <c r="G16" i="69"/>
  <c r="G16" i="62"/>
  <c r="G15" i="69"/>
  <c r="G15" i="62"/>
  <c r="G14" i="69"/>
  <c r="G14" i="62"/>
  <c r="G13" i="69"/>
  <c r="G13" i="62"/>
  <c r="G12" i="69"/>
  <c r="G12" i="62"/>
  <c r="G11" i="62"/>
  <c r="G10" i="69"/>
  <c r="G10" i="62"/>
  <c r="G9" i="69"/>
  <c r="G9" i="62"/>
  <c r="G8" i="69"/>
  <c r="G7" i="69"/>
  <c r="G6" i="62"/>
  <c r="G5" i="69"/>
  <c r="G5" i="62"/>
  <c r="AJ8" i="68"/>
  <c r="AN13" i="68"/>
  <c r="AR13" i="68"/>
  <c r="AR7" i="68"/>
  <c r="AN17" i="68"/>
  <c r="M5" i="69"/>
  <c r="AJ10" i="68"/>
  <c r="AF14" i="68"/>
  <c r="AJ9" i="68"/>
  <c r="AR10" i="68"/>
  <c r="AJ14" i="68"/>
  <c r="AF13" i="68"/>
  <c r="AN14" i="68"/>
  <c r="M9" i="69"/>
  <c r="AJ13" i="68"/>
  <c r="AR14" i="68"/>
  <c r="AF17" i="68"/>
  <c r="AN12" i="68"/>
  <c r="AN7" i="66"/>
  <c r="AR6" i="66"/>
  <c r="AF15" i="66"/>
  <c r="Z8" i="66"/>
  <c r="AJ15" i="66"/>
  <c r="J6" i="69"/>
  <c r="AF8" i="66"/>
  <c r="AJ14" i="66"/>
  <c r="AN15" i="66"/>
  <c r="AF17" i="66"/>
  <c r="AJ17" i="66"/>
  <c r="AR9" i="66"/>
  <c r="AJ11" i="66"/>
  <c r="AF7" i="66"/>
  <c r="AJ6" i="66"/>
  <c r="AR13" i="66"/>
  <c r="AF16" i="66"/>
  <c r="AN6" i="66"/>
  <c r="Z10" i="66"/>
  <c r="AN16" i="66"/>
  <c r="AR16" i="66"/>
  <c r="AF10" i="66"/>
  <c r="G11" i="69"/>
  <c r="AR15" i="68"/>
  <c r="AR16" i="68"/>
  <c r="AJ6" i="68"/>
  <c r="AR6" i="68"/>
  <c r="Z17" i="68"/>
  <c r="AJ15" i="68"/>
  <c r="AJ16" i="68"/>
  <c r="Z7" i="68"/>
  <c r="Z8" i="68"/>
  <c r="AJ11" i="68"/>
  <c r="AR11" i="68"/>
  <c r="AJ12" i="68"/>
  <c r="AR12" i="68"/>
  <c r="AF9" i="68"/>
  <c r="AN9" i="68"/>
  <c r="AF10" i="68"/>
  <c r="AN10" i="68"/>
  <c r="AJ17" i="68"/>
  <c r="AR17" i="68"/>
  <c r="AJ7" i="68"/>
  <c r="AR8" i="68"/>
  <c r="AF15" i="68"/>
  <c r="AN15" i="68"/>
  <c r="AF16" i="68"/>
  <c r="AN16" i="68"/>
  <c r="AF6" i="68"/>
  <c r="AN6" i="68"/>
  <c r="Z9" i="68"/>
  <c r="AF11" i="68"/>
  <c r="AN11" i="68"/>
  <c r="AJ9" i="66"/>
  <c r="AF11" i="66"/>
  <c r="AJ8" i="66"/>
  <c r="AJ12" i="66"/>
  <c r="AR12" i="66"/>
  <c r="AN14" i="66"/>
  <c r="Z16" i="66"/>
  <c r="AR8" i="66"/>
  <c r="AN11" i="66"/>
  <c r="AR17" i="66"/>
  <c r="AF6" i="66"/>
  <c r="AN9" i="66"/>
  <c r="AF14" i="66"/>
  <c r="AJ16" i="66"/>
  <c r="AR7" i="66"/>
  <c r="AF9" i="66"/>
  <c r="AR10" i="66"/>
  <c r="AR11" i="66"/>
  <c r="AN13" i="66"/>
  <c r="AR15" i="66"/>
  <c r="AN17" i="66"/>
  <c r="AN12" i="66"/>
  <c r="AF13" i="66"/>
  <c r="Z9" i="66"/>
  <c r="AN10" i="66"/>
  <c r="AB15" i="66"/>
  <c r="AK16" i="66"/>
  <c r="AL16" i="66"/>
  <c r="H26" i="66"/>
  <c r="AO17" i="66"/>
  <c r="AP17" i="66"/>
  <c r="K28" i="66"/>
  <c r="AS11" i="66"/>
  <c r="AT11" i="66"/>
  <c r="N16" i="66"/>
  <c r="AB7" i="66"/>
  <c r="AG10" i="68"/>
  <c r="AH10" i="68"/>
  <c r="E14" i="68"/>
  <c r="AB10" i="68"/>
  <c r="AO11" i="68"/>
  <c r="AP11" i="68"/>
  <c r="K16" i="68"/>
  <c r="AS12" i="68"/>
  <c r="AT12" i="68"/>
  <c r="N18" i="68"/>
  <c r="AB9" i="68"/>
  <c r="AK7" i="68"/>
  <c r="AL7" i="68"/>
  <c r="H8" i="68"/>
  <c r="AS13" i="68"/>
  <c r="AT13" i="68"/>
  <c r="N20" i="68"/>
  <c r="AO14" i="68"/>
  <c r="AP14" i="68"/>
  <c r="K22" i="68"/>
  <c r="AG7" i="68"/>
  <c r="AH7" i="68"/>
  <c r="E8" i="68"/>
  <c r="AO8" i="66"/>
  <c r="AP8" i="66"/>
  <c r="K10" i="66"/>
  <c r="AB9" i="66"/>
  <c r="AS10" i="66"/>
  <c r="AT10" i="66"/>
  <c r="N14" i="66"/>
  <c r="AO6" i="66"/>
  <c r="AP6" i="66"/>
  <c r="K6" i="66"/>
  <c r="AG13" i="66"/>
  <c r="AH13" i="66"/>
  <c r="E20" i="66"/>
  <c r="AG7" i="66"/>
  <c r="AH7" i="66"/>
  <c r="E8" i="66"/>
  <c r="AS13" i="66"/>
  <c r="AT13" i="66"/>
  <c r="N20" i="66"/>
  <c r="AK12" i="66"/>
  <c r="AL12" i="66"/>
  <c r="H18" i="66"/>
  <c r="AG15" i="66"/>
  <c r="AH15" i="66"/>
  <c r="E24" i="66"/>
  <c r="AK12" i="68"/>
  <c r="AL12" i="68"/>
  <c r="H18" i="68"/>
  <c r="AS17" i="68"/>
  <c r="AT17" i="68"/>
  <c r="N28" i="68"/>
  <c r="AS11" i="68"/>
  <c r="AT11" i="68"/>
  <c r="N16" i="68"/>
  <c r="AB14" i="68"/>
  <c r="AO16" i="68"/>
  <c r="AP16" i="68"/>
  <c r="K26" i="68"/>
  <c r="AK17" i="68"/>
  <c r="AL17" i="68"/>
  <c r="H28" i="68"/>
  <c r="AK11" i="68"/>
  <c r="AL11" i="68"/>
  <c r="H16" i="68"/>
  <c r="AB6" i="68"/>
  <c r="AG14" i="68"/>
  <c r="AH14" i="68"/>
  <c r="E22" i="68"/>
  <c r="AG13" i="68"/>
  <c r="AH13" i="68"/>
  <c r="E20" i="68"/>
  <c r="AB13" i="68"/>
  <c r="AB17" i="68"/>
  <c r="AK14" i="68"/>
  <c r="AL14" i="68"/>
  <c r="H22" i="68"/>
  <c r="AB12" i="68"/>
  <c r="AO6" i="68"/>
  <c r="AP6" i="68"/>
  <c r="K6" i="68"/>
  <c r="AS6" i="68"/>
  <c r="AT6" i="68"/>
  <c r="N6" i="68"/>
  <c r="AS10" i="68"/>
  <c r="AT10" i="68"/>
  <c r="N14" i="68"/>
  <c r="AG6" i="68"/>
  <c r="AH6" i="68"/>
  <c r="E6" i="68"/>
  <c r="AK6" i="68"/>
  <c r="AL6" i="68"/>
  <c r="H6" i="68"/>
  <c r="AG16" i="68"/>
  <c r="AH16" i="68"/>
  <c r="E26" i="68"/>
  <c r="AO10" i="68"/>
  <c r="AP10" i="68"/>
  <c r="K14" i="68"/>
  <c r="AB8" i="68"/>
  <c r="AS16" i="68"/>
  <c r="AT16" i="68"/>
  <c r="N26" i="68"/>
  <c r="AK13" i="68"/>
  <c r="AL13" i="68"/>
  <c r="H20" i="68"/>
  <c r="AK10" i="68"/>
  <c r="AL10" i="68"/>
  <c r="H14" i="68"/>
  <c r="AK9" i="68"/>
  <c r="AL9" i="68"/>
  <c r="H12" i="68"/>
  <c r="AO13" i="68"/>
  <c r="AP13" i="68"/>
  <c r="K20" i="68"/>
  <c r="AB7" i="68"/>
  <c r="AB16" i="68"/>
  <c r="AB15" i="68"/>
  <c r="AS15" i="68"/>
  <c r="AT15" i="68"/>
  <c r="N24" i="68"/>
  <c r="AO8" i="68"/>
  <c r="AP8" i="68"/>
  <c r="K10" i="68"/>
  <c r="AS9" i="68"/>
  <c r="AT9" i="68"/>
  <c r="N12" i="68"/>
  <c r="AO12" i="68"/>
  <c r="AP12" i="68"/>
  <c r="K18" i="68"/>
  <c r="AG8" i="68"/>
  <c r="AH8" i="68"/>
  <c r="E10" i="68"/>
  <c r="AO9" i="68"/>
  <c r="AP9" i="68"/>
  <c r="K12" i="68"/>
  <c r="AO15" i="68"/>
  <c r="AP15" i="68"/>
  <c r="K24" i="68"/>
  <c r="AG11" i="68"/>
  <c r="AH11" i="68"/>
  <c r="E16" i="68"/>
  <c r="AG15" i="68"/>
  <c r="AH15" i="68"/>
  <c r="E24" i="68"/>
  <c r="AK16" i="68"/>
  <c r="AL16" i="68"/>
  <c r="H26" i="68"/>
  <c r="AS7" i="68"/>
  <c r="AT7" i="68"/>
  <c r="N8" i="68"/>
  <c r="AK8" i="68"/>
  <c r="AL8" i="68"/>
  <c r="H10" i="68"/>
  <c r="AS8" i="68"/>
  <c r="AT8" i="68"/>
  <c r="N10" i="68"/>
  <c r="AG9" i="68"/>
  <c r="AH9" i="68"/>
  <c r="E12" i="68"/>
  <c r="AK15" i="68"/>
  <c r="AL15" i="68"/>
  <c r="H24" i="68"/>
  <c r="AG17" i="68"/>
  <c r="AH17" i="68"/>
  <c r="E28" i="68"/>
  <c r="AO7" i="68"/>
  <c r="AP7" i="68"/>
  <c r="K8" i="68"/>
  <c r="AO17" i="68"/>
  <c r="AP17" i="68"/>
  <c r="K28" i="68"/>
  <c r="AG12" i="68"/>
  <c r="AH12" i="68"/>
  <c r="E18" i="68"/>
  <c r="AB11" i="68"/>
  <c r="AS14" i="68"/>
  <c r="AT14" i="68"/>
  <c r="N22" i="68"/>
  <c r="AO12" i="66"/>
  <c r="AP12" i="66"/>
  <c r="K18" i="66"/>
  <c r="AG10" i="66"/>
  <c r="AH10" i="66"/>
  <c r="E14" i="66"/>
  <c r="AG14" i="66"/>
  <c r="AH14" i="66"/>
  <c r="E22" i="66"/>
  <c r="AK8" i="66"/>
  <c r="AL8" i="66"/>
  <c r="H10" i="66"/>
  <c r="AB13" i="66"/>
  <c r="AO9" i="66"/>
  <c r="AP9" i="66"/>
  <c r="K12" i="66"/>
  <c r="AO16" i="66"/>
  <c r="AP16" i="66"/>
  <c r="K26" i="66"/>
  <c r="AO15" i="66"/>
  <c r="AP15" i="66"/>
  <c r="K24" i="66"/>
  <c r="AB14" i="66"/>
  <c r="AO13" i="66"/>
  <c r="AP13" i="66"/>
  <c r="K20" i="66"/>
  <c r="AO10" i="66"/>
  <c r="AP10" i="66"/>
  <c r="K14" i="66"/>
  <c r="AG6" i="66"/>
  <c r="AH6" i="66"/>
  <c r="E6" i="66"/>
  <c r="AB16" i="66"/>
  <c r="AG11" i="66"/>
  <c r="AH11" i="66"/>
  <c r="E16" i="66"/>
  <c r="AK13" i="66"/>
  <c r="AL13" i="66"/>
  <c r="H20" i="66"/>
  <c r="AS16" i="66"/>
  <c r="AT16" i="66"/>
  <c r="N26" i="66"/>
  <c r="AG8" i="66"/>
  <c r="AH8" i="66"/>
  <c r="E10" i="66"/>
  <c r="AK11" i="66"/>
  <c r="AL11" i="66"/>
  <c r="H16" i="66"/>
  <c r="AK14" i="66"/>
  <c r="AL14" i="66"/>
  <c r="H22" i="66"/>
  <c r="AS17" i="66"/>
  <c r="AT17" i="66"/>
  <c r="N28" i="66"/>
  <c r="AK9" i="66"/>
  <c r="AL9" i="66"/>
  <c r="H12" i="66"/>
  <c r="AS6" i="66"/>
  <c r="AT6" i="66"/>
  <c r="N6" i="66"/>
  <c r="AG17" i="66"/>
  <c r="AH17" i="66"/>
  <c r="E28" i="66"/>
  <c r="AO11" i="66"/>
  <c r="AP11" i="66"/>
  <c r="K16" i="66"/>
  <c r="AO14" i="66"/>
  <c r="AP14" i="66"/>
  <c r="K22" i="66"/>
  <c r="AB12" i="66"/>
  <c r="AB8" i="66"/>
  <c r="AG16" i="66"/>
  <c r="AH16" i="66"/>
  <c r="E26" i="66"/>
  <c r="AS8" i="66"/>
  <c r="AT8" i="66"/>
  <c r="N10" i="66"/>
  <c r="AS12" i="66"/>
  <c r="AT12" i="66"/>
  <c r="N18" i="66"/>
  <c r="AK10" i="66"/>
  <c r="AL10" i="66"/>
  <c r="H14" i="66"/>
  <c r="AS9" i="66"/>
  <c r="AT9" i="66"/>
  <c r="N12" i="66"/>
  <c r="AK7" i="66"/>
  <c r="AL7" i="66"/>
  <c r="H8" i="66"/>
  <c r="AK6" i="66"/>
  <c r="AL6" i="66"/>
  <c r="H6" i="66"/>
  <c r="AK15" i="66"/>
  <c r="AL15" i="66"/>
  <c r="H24" i="66"/>
  <c r="AG12" i="66"/>
  <c r="AH12" i="66"/>
  <c r="E18" i="66"/>
  <c r="AO7" i="66"/>
  <c r="AP7" i="66"/>
  <c r="K8" i="66"/>
  <c r="AB17" i="66"/>
  <c r="AS14" i="66"/>
  <c r="AT14" i="66"/>
  <c r="N22" i="66"/>
  <c r="AB6" i="66"/>
  <c r="AS15" i="66"/>
  <c r="AT15" i="66"/>
  <c r="N24" i="66"/>
  <c r="AG9" i="66"/>
  <c r="AH9" i="66"/>
  <c r="E12" i="66"/>
  <c r="AS7" i="66"/>
  <c r="AT7" i="66"/>
  <c r="N8" i="66"/>
  <c r="AK17" i="66"/>
  <c r="AL17" i="66"/>
  <c r="H28" i="66"/>
  <c r="AB10" i="66"/>
  <c r="AB11" i="66"/>
  <c r="B16" i="62"/>
  <c r="B14" i="62"/>
  <c r="B15" i="62"/>
  <c r="B13" i="62"/>
  <c r="B12" i="62"/>
  <c r="B11" i="62"/>
  <c r="B10" i="62"/>
  <c r="B9" i="62"/>
  <c r="B8" i="62"/>
  <c r="B7" i="62"/>
  <c r="B6" i="62"/>
  <c r="B5" i="62"/>
  <c r="M20" i="72"/>
  <c r="O37" i="72"/>
  <c r="O36" i="72"/>
  <c r="O33" i="72"/>
  <c r="M4" i="72"/>
  <c r="M19" i="72"/>
  <c r="O35" i="72"/>
  <c r="M24" i="72"/>
  <c r="O34" i="72"/>
  <c r="X38" i="72"/>
  <c r="F38" i="72"/>
  <c r="AG55" i="72"/>
  <c r="AE26" i="72"/>
  <c r="F36" i="72"/>
  <c r="AG37" i="72"/>
  <c r="AE8" i="72"/>
  <c r="C35" i="72"/>
  <c r="F35" i="72"/>
  <c r="X33" i="72"/>
  <c r="AD33" i="72"/>
  <c r="AG34" i="72"/>
  <c r="AE5" i="72"/>
  <c r="X34" i="72"/>
  <c r="F34" i="72"/>
  <c r="O27" i="68"/>
  <c r="Y17" i="68"/>
  <c r="O17" i="68"/>
  <c r="Y12" i="68"/>
  <c r="O25" i="68"/>
  <c r="Y16" i="68"/>
  <c r="O23" i="68"/>
  <c r="Y15" i="68"/>
  <c r="O19" i="68"/>
  <c r="L12" i="69"/>
  <c r="O21" i="68"/>
  <c r="Y14" i="68"/>
  <c r="O15" i="68"/>
  <c r="L10" i="69"/>
  <c r="O13" i="68"/>
  <c r="L9" i="69"/>
  <c r="O11" i="68"/>
  <c r="Y9" i="68"/>
  <c r="O9" i="68"/>
  <c r="L7" i="69"/>
  <c r="O7" i="68"/>
  <c r="L6" i="69"/>
  <c r="O5" i="68"/>
  <c r="L5" i="69"/>
  <c r="O27" i="66"/>
  <c r="I16" i="69"/>
  <c r="O25" i="66"/>
  <c r="Y16" i="66"/>
  <c r="O23" i="66"/>
  <c r="I14" i="69"/>
  <c r="O21" i="66"/>
  <c r="I13" i="69"/>
  <c r="O19" i="66"/>
  <c r="Y13" i="66"/>
  <c r="O17" i="66"/>
  <c r="Y12" i="66"/>
  <c r="O15" i="66"/>
  <c r="I10" i="69"/>
  <c r="O13" i="66"/>
  <c r="I9" i="69"/>
  <c r="O11" i="66"/>
  <c r="I8" i="69"/>
  <c r="O9" i="66"/>
  <c r="I7" i="69"/>
  <c r="O7" i="66"/>
  <c r="Y7" i="66"/>
  <c r="O5" i="66"/>
  <c r="I5" i="69"/>
  <c r="AG56" i="72"/>
  <c r="AE27" i="72"/>
  <c r="AG35" i="72"/>
  <c r="AE6" i="72"/>
  <c r="V22" i="72"/>
  <c r="X36" i="72"/>
  <c r="V7" i="72"/>
  <c r="AE20" i="72"/>
  <c r="AG57" i="72"/>
  <c r="AE28" i="72"/>
  <c r="V4" i="72"/>
  <c r="V24" i="72"/>
  <c r="X35" i="72"/>
  <c r="V6" i="72"/>
  <c r="AE9" i="72"/>
  <c r="AG36" i="72"/>
  <c r="AE7" i="72"/>
  <c r="D15" i="72"/>
  <c r="F33" i="72"/>
  <c r="D4" i="72"/>
  <c r="D7" i="72"/>
  <c r="D12" i="72"/>
  <c r="V17" i="72"/>
  <c r="V15" i="72"/>
  <c r="D6" i="72"/>
  <c r="D18" i="72"/>
  <c r="D16" i="72"/>
  <c r="D8" i="72"/>
  <c r="L16" i="69"/>
  <c r="M8" i="72"/>
  <c r="M10" i="72"/>
  <c r="M5" i="72"/>
  <c r="AE10" i="72"/>
  <c r="V11" i="72"/>
  <c r="D9" i="72"/>
  <c r="V10" i="72"/>
  <c r="V5" i="72"/>
  <c r="V9" i="72"/>
  <c r="M11" i="72"/>
  <c r="M13" i="72"/>
  <c r="M6" i="72"/>
  <c r="M9" i="72"/>
  <c r="M7" i="72"/>
  <c r="D5" i="72"/>
  <c r="D11" i="72"/>
  <c r="AE15" i="72"/>
  <c r="AE13" i="72"/>
  <c r="AE11" i="72"/>
  <c r="AE14" i="72"/>
  <c r="D14" i="72"/>
  <c r="D10" i="72"/>
  <c r="AE12" i="72"/>
  <c r="AE4" i="72"/>
  <c r="F8" i="62"/>
  <c r="F16" i="62"/>
  <c r="F6" i="69"/>
  <c r="Y13" i="68"/>
  <c r="L11" i="69"/>
  <c r="L13" i="69"/>
  <c r="L14" i="69"/>
  <c r="L15" i="69"/>
  <c r="Y7" i="68"/>
  <c r="Y10" i="68"/>
  <c r="Y11" i="68"/>
  <c r="L8" i="69"/>
  <c r="Y8" i="68"/>
  <c r="Y6" i="68"/>
  <c r="Y17" i="66"/>
  <c r="Y14" i="66"/>
  <c r="I15" i="69"/>
  <c r="Y10" i="66"/>
  <c r="I12" i="69"/>
  <c r="Y15" i="66"/>
  <c r="Y9" i="66"/>
  <c r="I11" i="69"/>
  <c r="Y11" i="66"/>
  <c r="Y8" i="66"/>
  <c r="I6" i="69"/>
  <c r="Y6" i="66"/>
  <c r="F14" i="69"/>
  <c r="F14" i="62"/>
  <c r="F16" i="69"/>
  <c r="F7" i="62"/>
  <c r="F12" i="62"/>
  <c r="F15" i="69"/>
  <c r="F15" i="62"/>
  <c r="F13" i="62"/>
  <c r="F13" i="69"/>
  <c r="F11" i="69"/>
  <c r="F11" i="62"/>
  <c r="F10" i="62"/>
  <c r="F10" i="69"/>
  <c r="F12" i="69"/>
  <c r="F9" i="69"/>
  <c r="F9" i="62"/>
  <c r="F7" i="69"/>
  <c r="F6" i="62"/>
  <c r="F8" i="69"/>
  <c r="F5" i="62"/>
  <c r="F5" i="69"/>
  <c r="Q11" i="65"/>
  <c r="Q21" i="65"/>
  <c r="Q19" i="65"/>
  <c r="Q13" i="65"/>
  <c r="Q25" i="65"/>
  <c r="Q15" i="65"/>
  <c r="Q23" i="65"/>
  <c r="Q7" i="65"/>
  <c r="Q5" i="65"/>
  <c r="Q17" i="65"/>
  <c r="Q9" i="65"/>
  <c r="AA9" i="68"/>
  <c r="AC9" i="68"/>
  <c r="AA14" i="68"/>
  <c r="AC14" i="68"/>
  <c r="AA11" i="68"/>
  <c r="AC11" i="68"/>
  <c r="AA13" i="68"/>
  <c r="AC13" i="68"/>
  <c r="AA7" i="68"/>
  <c r="AC7" i="68"/>
  <c r="AA6" i="68"/>
  <c r="AC6" i="68"/>
  <c r="AA15" i="68"/>
  <c r="AC15" i="68"/>
  <c r="AA17" i="68"/>
  <c r="AC17" i="68"/>
  <c r="AA12" i="68"/>
  <c r="AC12" i="68"/>
  <c r="AA10" i="68"/>
  <c r="AC10" i="68"/>
  <c r="AA16" i="68"/>
  <c r="AC16" i="68"/>
  <c r="AA8" i="68"/>
  <c r="AC8" i="68"/>
  <c r="AA11" i="66"/>
  <c r="AC11" i="66"/>
  <c r="AA13" i="66"/>
  <c r="AC13" i="66"/>
  <c r="AA10" i="66"/>
  <c r="AC10" i="66"/>
  <c r="AA14" i="66"/>
  <c r="AC14" i="66"/>
  <c r="AA6" i="66"/>
  <c r="AC6" i="66"/>
  <c r="AA7" i="66"/>
  <c r="AC7" i="66"/>
  <c r="AA9" i="66"/>
  <c r="AC9" i="66"/>
  <c r="AA16" i="66"/>
  <c r="AC16" i="66"/>
  <c r="AA15" i="66"/>
  <c r="AC15" i="66"/>
  <c r="AA17" i="66"/>
  <c r="AC17" i="66"/>
  <c r="AA8" i="66"/>
  <c r="AC8" i="66"/>
  <c r="AA12" i="66"/>
  <c r="AC12" i="66"/>
  <c r="AQ39" i="15"/>
  <c r="H6" i="62"/>
  <c r="H16" i="69"/>
  <c r="H7" i="69"/>
  <c r="H9" i="69"/>
  <c r="H15" i="69"/>
  <c r="H5" i="62"/>
  <c r="H12" i="69"/>
  <c r="AD14" i="68"/>
  <c r="Q21" i="68"/>
  <c r="N13" i="69"/>
  <c r="AD12" i="68"/>
  <c r="Q17" i="68"/>
  <c r="N11" i="69"/>
  <c r="AD15" i="68"/>
  <c r="Q23" i="68"/>
  <c r="N14" i="69"/>
  <c r="AD6" i="68"/>
  <c r="Q5" i="68"/>
  <c r="N5" i="69"/>
  <c r="AD16" i="68"/>
  <c r="Q25" i="68"/>
  <c r="N15" i="69"/>
  <c r="AD11" i="68"/>
  <c r="Q15" i="68"/>
  <c r="N10" i="69"/>
  <c r="AD9" i="68"/>
  <c r="Q11" i="68"/>
  <c r="N8" i="69"/>
  <c r="AD10" i="68"/>
  <c r="Q13" i="68"/>
  <c r="N9" i="69"/>
  <c r="AD17" i="68"/>
  <c r="Q27" i="68"/>
  <c r="N16" i="69"/>
  <c r="AD7" i="68"/>
  <c r="Q7" i="68"/>
  <c r="N6" i="69"/>
  <c r="AD8" i="68"/>
  <c r="Q9" i="68"/>
  <c r="N7" i="69"/>
  <c r="AD13" i="68"/>
  <c r="Q19" i="68"/>
  <c r="N12" i="69"/>
  <c r="AD13" i="66"/>
  <c r="Q19" i="66"/>
  <c r="K12" i="69"/>
  <c r="AD7" i="66"/>
  <c r="Q7" i="66"/>
  <c r="K6" i="69"/>
  <c r="AD15" i="66"/>
  <c r="Q23" i="66"/>
  <c r="K14" i="69"/>
  <c r="AD11" i="66"/>
  <c r="Q15" i="66"/>
  <c r="K10" i="69"/>
  <c r="AD9" i="66"/>
  <c r="Q11" i="66"/>
  <c r="K8" i="69"/>
  <c r="AD17" i="66"/>
  <c r="Q27" i="66"/>
  <c r="K16" i="69"/>
  <c r="AD12" i="66"/>
  <c r="Q17" i="66"/>
  <c r="K11" i="69"/>
  <c r="AD6" i="66"/>
  <c r="Q5" i="66"/>
  <c r="K5" i="69"/>
  <c r="AD10" i="66"/>
  <c r="Q13" i="66"/>
  <c r="K9" i="69"/>
  <c r="AD8" i="66"/>
  <c r="Q9" i="66"/>
  <c r="K7" i="69"/>
  <c r="AD14" i="66"/>
  <c r="Q21" i="66"/>
  <c r="K13" i="69"/>
  <c r="AD16" i="66"/>
  <c r="Q25" i="66"/>
  <c r="K15" i="69"/>
  <c r="H10" i="69"/>
  <c r="H8" i="69"/>
  <c r="H14" i="62"/>
  <c r="H11" i="62"/>
  <c r="AQ15" i="15"/>
  <c r="AQ14" i="15"/>
  <c r="AQ13" i="15"/>
  <c r="AQ12" i="15"/>
  <c r="AQ11" i="15"/>
  <c r="AQ10" i="15"/>
  <c r="AQ9" i="15"/>
  <c r="AQ8" i="15"/>
  <c r="AQ7" i="15"/>
  <c r="AQ6" i="15"/>
  <c r="AM16" i="15"/>
  <c r="AM15" i="15"/>
  <c r="AM14" i="15"/>
  <c r="AM13" i="15"/>
  <c r="AM12" i="15"/>
  <c r="AM11" i="15"/>
  <c r="AM10" i="15"/>
  <c r="AM9" i="15"/>
  <c r="AM8" i="15"/>
  <c r="AM7" i="15"/>
  <c r="AE16" i="15"/>
  <c r="AE15" i="15"/>
  <c r="AE14" i="15"/>
  <c r="AE13" i="15"/>
  <c r="AE12" i="15"/>
  <c r="AE11" i="15"/>
  <c r="AE10" i="15"/>
  <c r="AE9" i="15"/>
  <c r="AE8" i="15"/>
  <c r="AE7" i="15"/>
  <c r="AE6" i="15"/>
  <c r="AN7" i="15"/>
  <c r="AN15" i="15"/>
  <c r="AN23" i="15"/>
  <c r="AN31" i="15"/>
  <c r="AN10" i="15"/>
  <c r="AN18" i="15"/>
  <c r="AN26" i="15"/>
  <c r="AN34" i="15"/>
  <c r="AN11" i="15"/>
  <c r="AN19" i="15"/>
  <c r="AN27" i="15"/>
  <c r="AN35" i="15"/>
  <c r="AN14" i="15"/>
  <c r="AN22" i="15"/>
  <c r="AN30" i="15"/>
  <c r="AN8" i="15"/>
  <c r="AN21" i="15"/>
  <c r="AN6" i="15"/>
  <c r="AN20" i="15"/>
  <c r="AN9" i="15"/>
  <c r="AN33" i="15"/>
  <c r="AN17" i="15"/>
  <c r="AN32" i="15"/>
  <c r="AN16" i="15"/>
  <c r="AN29" i="15"/>
  <c r="AN13" i="15"/>
  <c r="AN28" i="15"/>
  <c r="AN12" i="15"/>
  <c r="AN25" i="15"/>
  <c r="AN24" i="15"/>
  <c r="AR9" i="15"/>
  <c r="AR13" i="15"/>
  <c r="AR17" i="15"/>
  <c r="AR21" i="15"/>
  <c r="AR25" i="15"/>
  <c r="AR29" i="15"/>
  <c r="AR33" i="15"/>
  <c r="AR11" i="15"/>
  <c r="AR19" i="15"/>
  <c r="AR27" i="15"/>
  <c r="AR35" i="15"/>
  <c r="AR12" i="15"/>
  <c r="AR20" i="15"/>
  <c r="AR28" i="15"/>
  <c r="AR6" i="15"/>
  <c r="AR10" i="15"/>
  <c r="AR14" i="15"/>
  <c r="AR18" i="15"/>
  <c r="AR22" i="15"/>
  <c r="AR26" i="15"/>
  <c r="AR30" i="15"/>
  <c r="AR34" i="15"/>
  <c r="AR7" i="15"/>
  <c r="AR15" i="15"/>
  <c r="AR23" i="15"/>
  <c r="AR31" i="15"/>
  <c r="AR8" i="15"/>
  <c r="AR16" i="15"/>
  <c r="AR24" i="15"/>
  <c r="AR32" i="15"/>
  <c r="AF10" i="15"/>
  <c r="AF14" i="15"/>
  <c r="AF18" i="15"/>
  <c r="AF22" i="15"/>
  <c r="AF26" i="15"/>
  <c r="AF30" i="15"/>
  <c r="AF34" i="15"/>
  <c r="AF12" i="15"/>
  <c r="AF16" i="15"/>
  <c r="AF24" i="15"/>
  <c r="AF32" i="15"/>
  <c r="AF13" i="15"/>
  <c r="AF21" i="15"/>
  <c r="AF25" i="15"/>
  <c r="AF7" i="15"/>
  <c r="AF11" i="15"/>
  <c r="AF15" i="15"/>
  <c r="AF19" i="15"/>
  <c r="AF23" i="15"/>
  <c r="AF27" i="15"/>
  <c r="AF31" i="15"/>
  <c r="AF35" i="15"/>
  <c r="AF8" i="15"/>
  <c r="AF20" i="15"/>
  <c r="AF28" i="15"/>
  <c r="AF6" i="15"/>
  <c r="AF9" i="15"/>
  <c r="AF17" i="15"/>
  <c r="AF29" i="15"/>
  <c r="AF33" i="15"/>
  <c r="H13" i="62"/>
  <c r="H13" i="69"/>
  <c r="H12" i="62"/>
  <c r="H15" i="62"/>
  <c r="H6" i="69"/>
  <c r="H10" i="62"/>
  <c r="H9" i="62"/>
  <c r="H8" i="62"/>
  <c r="H11" i="69"/>
  <c r="H5" i="69"/>
  <c r="H7" i="62"/>
  <c r="H14" i="69"/>
  <c r="H16" i="62"/>
  <c r="P7" i="15"/>
  <c r="P9" i="15"/>
  <c r="P11" i="15"/>
  <c r="P13" i="15"/>
  <c r="P15" i="15"/>
  <c r="P5" i="15"/>
  <c r="P17" i="15"/>
  <c r="P19" i="15"/>
  <c r="P21" i="15"/>
  <c r="P23" i="15"/>
  <c r="P25" i="15"/>
  <c r="AS16" i="15"/>
  <c r="AT16" i="15"/>
  <c r="AS15" i="15"/>
  <c r="AT15" i="15"/>
  <c r="AO24" i="15"/>
  <c r="AG33" i="15"/>
  <c r="AH33" i="15"/>
  <c r="E60" i="15"/>
  <c r="B32" i="73"/>
  <c r="M32" i="73"/>
  <c r="AG6" i="15"/>
  <c r="AH6" i="15"/>
  <c r="AO12" i="15"/>
  <c r="AP12" i="15"/>
  <c r="AO16" i="15"/>
  <c r="AP16" i="15"/>
  <c r="AO9" i="15"/>
  <c r="AP9" i="15"/>
  <c r="AO8" i="15"/>
  <c r="AP8" i="15"/>
  <c r="AO35" i="15"/>
  <c r="AP35" i="15"/>
  <c r="K64" i="15"/>
  <c r="B94" i="73"/>
  <c r="M94" i="73"/>
  <c r="AO34" i="15"/>
  <c r="AP34" i="15"/>
  <c r="K62" i="15"/>
  <c r="B93" i="73"/>
  <c r="M93" i="73"/>
  <c r="AO31" i="15"/>
  <c r="AP31" i="15"/>
  <c r="AO28" i="15"/>
  <c r="AP28" i="15"/>
  <c r="AO32" i="15"/>
  <c r="AP32" i="15"/>
  <c r="AO20" i="15"/>
  <c r="AP20" i="15"/>
  <c r="AO30" i="15"/>
  <c r="AP30" i="15"/>
  <c r="AO27" i="15"/>
  <c r="AP27" i="15"/>
  <c r="AO26" i="15"/>
  <c r="AP26" i="15"/>
  <c r="AO23" i="15"/>
  <c r="AP23" i="15"/>
  <c r="AO13" i="15"/>
  <c r="AP13" i="15"/>
  <c r="AO17" i="15"/>
  <c r="AP17" i="15"/>
  <c r="AO6" i="15"/>
  <c r="AP6" i="15"/>
  <c r="AO22" i="15"/>
  <c r="AP22" i="15"/>
  <c r="AO19" i="15"/>
  <c r="AP19" i="15"/>
  <c r="AO18" i="15"/>
  <c r="AP18" i="15"/>
  <c r="AO15" i="15"/>
  <c r="AP15" i="15"/>
  <c r="AO25" i="15"/>
  <c r="AP25" i="15"/>
  <c r="AO29" i="15"/>
  <c r="AP29" i="15"/>
  <c r="AO33" i="15"/>
  <c r="AP33" i="15"/>
  <c r="K60" i="15"/>
  <c r="AO21" i="15"/>
  <c r="AP21" i="15"/>
  <c r="AO14" i="15"/>
  <c r="AP14" i="15"/>
  <c r="AO11" i="15"/>
  <c r="AP11" i="15"/>
  <c r="AO10" i="15"/>
  <c r="AP10" i="15"/>
  <c r="AO7" i="15"/>
  <c r="AP7" i="15"/>
  <c r="AS26" i="15"/>
  <c r="AT26" i="15"/>
  <c r="B115" i="73"/>
  <c r="AS12" i="15"/>
  <c r="AT12" i="15"/>
  <c r="AS21" i="15"/>
  <c r="AT21" i="15"/>
  <c r="AS8" i="15"/>
  <c r="AT8" i="15"/>
  <c r="AS22" i="15"/>
  <c r="AT22" i="15"/>
  <c r="AS35" i="15"/>
  <c r="AT35" i="15"/>
  <c r="N64" i="15"/>
  <c r="B124" i="73"/>
  <c r="M124" i="73"/>
  <c r="AS33" i="15"/>
  <c r="AT33" i="15"/>
  <c r="N60" i="15"/>
  <c r="B122" i="73"/>
  <c r="M122" i="73"/>
  <c r="AS17" i="15"/>
  <c r="AT17" i="15"/>
  <c r="AS32" i="15"/>
  <c r="AT32" i="15"/>
  <c r="AS31" i="15"/>
  <c r="AT31" i="15"/>
  <c r="AS34" i="15"/>
  <c r="AT34" i="15"/>
  <c r="N62" i="15"/>
  <c r="B123" i="73"/>
  <c r="M123" i="73"/>
  <c r="AS18" i="15"/>
  <c r="AT18" i="15"/>
  <c r="AS28" i="15"/>
  <c r="AT28" i="15"/>
  <c r="AS27" i="15"/>
  <c r="AT27" i="15"/>
  <c r="AS29" i="15"/>
  <c r="AT29" i="15"/>
  <c r="AS13" i="15"/>
  <c r="AT13" i="15"/>
  <c r="AS10" i="15"/>
  <c r="AT10" i="15"/>
  <c r="AS11" i="15"/>
  <c r="AT11" i="15"/>
  <c r="AS7" i="15"/>
  <c r="AT7" i="15"/>
  <c r="AS6" i="15"/>
  <c r="AT6" i="15"/>
  <c r="AS24" i="15"/>
  <c r="AT24" i="15"/>
  <c r="B113" i="73"/>
  <c r="AS23" i="15"/>
  <c r="AT23" i="15"/>
  <c r="B112" i="73"/>
  <c r="AS30" i="15"/>
  <c r="AT30" i="15"/>
  <c r="AS14" i="15"/>
  <c r="AT14" i="15"/>
  <c r="AS20" i="15"/>
  <c r="AT20" i="15"/>
  <c r="AS19" i="15"/>
  <c r="AT19" i="15"/>
  <c r="AS25" i="15"/>
  <c r="AT25" i="15"/>
  <c r="B114" i="73"/>
  <c r="AS9" i="15"/>
  <c r="AT9" i="15"/>
  <c r="AG19" i="15"/>
  <c r="AH19" i="15"/>
  <c r="AG24" i="15"/>
  <c r="AH24" i="15"/>
  <c r="AG14" i="15"/>
  <c r="AH14" i="15"/>
  <c r="AG28" i="15"/>
  <c r="AH28" i="15"/>
  <c r="B27" i="73"/>
  <c r="AG15" i="15"/>
  <c r="AH15" i="15"/>
  <c r="AG21" i="15"/>
  <c r="AH21" i="15"/>
  <c r="AG16" i="15"/>
  <c r="AH16" i="15"/>
  <c r="AG26" i="15"/>
  <c r="AH26" i="15"/>
  <c r="AG17" i="15"/>
  <c r="AH17" i="15"/>
  <c r="AG20" i="15"/>
  <c r="AH20" i="15"/>
  <c r="AG27" i="15"/>
  <c r="AH27" i="15"/>
  <c r="B26" i="73"/>
  <c r="AG11" i="15"/>
  <c r="AH11" i="15"/>
  <c r="AG13" i="15"/>
  <c r="AH13" i="15"/>
  <c r="AG12" i="15"/>
  <c r="AH12" i="15"/>
  <c r="AG22" i="15"/>
  <c r="AH22" i="15"/>
  <c r="AG9" i="15"/>
  <c r="AH9" i="15"/>
  <c r="AG8" i="15"/>
  <c r="AH8" i="15"/>
  <c r="AG23" i="15"/>
  <c r="AH23" i="15"/>
  <c r="B22" i="73"/>
  <c r="AG7" i="15"/>
  <c r="AH7" i="15"/>
  <c r="AG32" i="15"/>
  <c r="AH32" i="15"/>
  <c r="E58" i="15"/>
  <c r="AG34" i="15"/>
  <c r="AH34" i="15"/>
  <c r="E62" i="15"/>
  <c r="AG18" i="15"/>
  <c r="AH18" i="15"/>
  <c r="AG35" i="15"/>
  <c r="AH35" i="15"/>
  <c r="E64" i="15"/>
  <c r="AG25" i="15"/>
  <c r="AH25" i="15"/>
  <c r="AG30" i="15"/>
  <c r="AH30" i="15"/>
  <c r="AG29" i="15"/>
  <c r="AH29" i="15"/>
  <c r="AG31" i="15"/>
  <c r="AH31" i="15"/>
  <c r="AG10" i="15"/>
  <c r="AH10" i="15"/>
  <c r="AP24" i="15"/>
  <c r="B47" i="73"/>
  <c r="M47" i="73"/>
  <c r="D16" i="69"/>
  <c r="P16" i="69"/>
  <c r="U27" i="68"/>
  <c r="AV17" i="68"/>
  <c r="U27" i="66"/>
  <c r="AV17" i="66"/>
  <c r="D16" i="62"/>
  <c r="U25" i="66"/>
  <c r="AV16" i="66"/>
  <c r="U25" i="68"/>
  <c r="AV16" i="68"/>
  <c r="U25" i="65"/>
  <c r="AV16" i="65"/>
  <c r="D15" i="69"/>
  <c r="P15" i="69"/>
  <c r="D15" i="62"/>
  <c r="U23" i="65"/>
  <c r="AV15" i="65"/>
  <c r="D14" i="69"/>
  <c r="P14" i="69"/>
  <c r="U23" i="68"/>
  <c r="AV15" i="68"/>
  <c r="U23" i="66"/>
  <c r="AV15" i="66"/>
  <c r="D14" i="62"/>
  <c r="U21" i="68"/>
  <c r="AV14" i="68"/>
  <c r="D13" i="62"/>
  <c r="U21" i="66"/>
  <c r="AV14" i="66"/>
  <c r="U21" i="65"/>
  <c r="AV14" i="65"/>
  <c r="D13" i="69"/>
  <c r="P13" i="69"/>
  <c r="U19" i="65"/>
  <c r="AV13" i="65"/>
  <c r="D12" i="69"/>
  <c r="P12" i="69"/>
  <c r="D12" i="62"/>
  <c r="U19" i="68"/>
  <c r="AV13" i="68"/>
  <c r="U19" i="66"/>
  <c r="AV13" i="66"/>
  <c r="U17" i="66"/>
  <c r="AV12" i="66"/>
  <c r="D11" i="62"/>
  <c r="U17" i="65"/>
  <c r="AV12" i="65"/>
  <c r="U17" i="68"/>
  <c r="AV12" i="68"/>
  <c r="D11" i="69"/>
  <c r="P11" i="69"/>
  <c r="U15" i="65"/>
  <c r="AV11" i="65"/>
  <c r="U15" i="66"/>
  <c r="AV11" i="66"/>
  <c r="U15" i="68"/>
  <c r="AV11" i="68"/>
  <c r="D10" i="62"/>
  <c r="D10" i="69"/>
  <c r="P10" i="69"/>
  <c r="U13" i="65"/>
  <c r="AV10" i="65"/>
  <c r="D9" i="69"/>
  <c r="P9" i="69"/>
  <c r="D9" i="62"/>
  <c r="U13" i="68"/>
  <c r="AV10" i="68"/>
  <c r="U13" i="66"/>
  <c r="AV10" i="66"/>
  <c r="D8" i="62"/>
  <c r="U11" i="65"/>
  <c r="AV9" i="65"/>
  <c r="D8" i="69"/>
  <c r="P8" i="69"/>
  <c r="U11" i="68"/>
  <c r="AV9" i="68"/>
  <c r="U11" i="66"/>
  <c r="AV9" i="66"/>
  <c r="U9" i="68"/>
  <c r="AV8" i="68"/>
  <c r="U9" i="65"/>
  <c r="AV8" i="65"/>
  <c r="D7" i="69"/>
  <c r="P7" i="69"/>
  <c r="U9" i="66"/>
  <c r="AV8" i="66"/>
  <c r="D7" i="62"/>
  <c r="U7" i="68"/>
  <c r="AV7" i="68"/>
  <c r="D6" i="62"/>
  <c r="D6" i="69"/>
  <c r="P6" i="69"/>
  <c r="U7" i="66"/>
  <c r="AV7" i="66"/>
  <c r="U7" i="65"/>
  <c r="AV7" i="65"/>
  <c r="U5" i="68"/>
  <c r="AV6" i="68"/>
  <c r="D5" i="62"/>
  <c r="D5" i="69"/>
  <c r="P5" i="69"/>
  <c r="U5" i="66"/>
  <c r="AV6" i="66"/>
  <c r="U5" i="65"/>
  <c r="AV6" i="65"/>
  <c r="Z16" i="15"/>
  <c r="Z15" i="15"/>
  <c r="Z14" i="15"/>
  <c r="Z12" i="15"/>
  <c r="Z11" i="15"/>
  <c r="Z10" i="15"/>
  <c r="Z9" i="15"/>
  <c r="Z8" i="15"/>
  <c r="Z7" i="15"/>
  <c r="Z6" i="15"/>
  <c r="Z13" i="15"/>
  <c r="M27" i="73"/>
  <c r="B82" i="75"/>
  <c r="B122" i="75"/>
  <c r="R124" i="73"/>
  <c r="F122" i="75"/>
  <c r="R123" i="73"/>
  <c r="F123" i="75"/>
  <c r="B123" i="75"/>
  <c r="B121" i="75"/>
  <c r="R122" i="73"/>
  <c r="F121" i="75"/>
  <c r="B118" i="75"/>
  <c r="R94" i="73"/>
  <c r="F118" i="75"/>
  <c r="B119" i="75"/>
  <c r="R93" i="73"/>
  <c r="F119" i="75"/>
  <c r="B34" i="73"/>
  <c r="M34" i="73"/>
  <c r="B33" i="73"/>
  <c r="M33" i="73"/>
  <c r="R32" i="73"/>
  <c r="F109" i="75"/>
  <c r="B109" i="75"/>
  <c r="N58" i="15"/>
  <c r="B121" i="73"/>
  <c r="M121" i="73"/>
  <c r="B118" i="73"/>
  <c r="B119" i="73"/>
  <c r="B120" i="73"/>
  <c r="B88" i="73"/>
  <c r="M88" i="73"/>
  <c r="B50" i="75"/>
  <c r="B89" i="73"/>
  <c r="M89" i="73"/>
  <c r="B90" i="73"/>
  <c r="K58" i="15"/>
  <c r="B91" i="73"/>
  <c r="M91" i="73"/>
  <c r="B92" i="73"/>
  <c r="M92" i="73"/>
  <c r="B31" i="73"/>
  <c r="M31" i="73"/>
  <c r="B87" i="73"/>
  <c r="M87" i="73"/>
  <c r="B86" i="73"/>
  <c r="M86" i="73"/>
  <c r="B85" i="73"/>
  <c r="M85" i="73"/>
  <c r="B84" i="73"/>
  <c r="M84" i="73"/>
  <c r="B83" i="73"/>
  <c r="M83" i="73"/>
  <c r="B30" i="73"/>
  <c r="B29" i="73"/>
  <c r="B28" i="73"/>
  <c r="O51" i="15"/>
  <c r="AX9" i="65"/>
  <c r="AX13" i="65"/>
  <c r="AX17" i="65"/>
  <c r="AX21" i="65"/>
  <c r="AX25" i="65"/>
  <c r="AX29" i="65"/>
  <c r="AX33" i="65"/>
  <c r="AX11" i="65"/>
  <c r="AX15" i="65"/>
  <c r="AX23" i="65"/>
  <c r="AX31" i="65"/>
  <c r="AX12" i="65"/>
  <c r="AX16" i="65"/>
  <c r="AX24" i="65"/>
  <c r="AX32" i="65"/>
  <c r="AX10" i="65"/>
  <c r="AX14" i="65"/>
  <c r="AX18" i="65"/>
  <c r="AX22" i="65"/>
  <c r="AX26" i="65"/>
  <c r="AX30" i="65"/>
  <c r="AX34" i="65"/>
  <c r="AX7" i="65"/>
  <c r="AX19" i="65"/>
  <c r="AX27" i="65"/>
  <c r="AX35" i="65"/>
  <c r="AX8" i="65"/>
  <c r="AX20" i="65"/>
  <c r="AX28" i="65"/>
  <c r="AX6" i="65"/>
  <c r="AB9" i="15"/>
  <c r="AB13" i="15"/>
  <c r="AB17" i="15"/>
  <c r="AB21" i="15"/>
  <c r="AB25" i="15"/>
  <c r="AB29" i="15"/>
  <c r="AB33" i="15"/>
  <c r="AB11" i="15"/>
  <c r="AB19" i="15"/>
  <c r="AB23" i="15"/>
  <c r="AB31" i="15"/>
  <c r="AB8" i="15"/>
  <c r="AB16" i="15"/>
  <c r="AB24" i="15"/>
  <c r="AB32" i="15"/>
  <c r="AB10" i="15"/>
  <c r="AB14" i="15"/>
  <c r="AB18" i="15"/>
  <c r="AB22" i="15"/>
  <c r="AB26" i="15"/>
  <c r="AB30" i="15"/>
  <c r="AB34" i="15"/>
  <c r="AB7" i="15"/>
  <c r="AB15" i="15"/>
  <c r="AB27" i="15"/>
  <c r="AB35" i="15"/>
  <c r="AB12" i="15"/>
  <c r="AB20" i="15"/>
  <c r="AB28" i="15"/>
  <c r="AB6" i="15"/>
  <c r="R47" i="73"/>
  <c r="F88" i="75"/>
  <c r="B88" i="75"/>
  <c r="B117" i="73"/>
  <c r="M117" i="73"/>
  <c r="B116" i="73"/>
  <c r="B25" i="73"/>
  <c r="B23" i="73"/>
  <c r="B24" i="73"/>
  <c r="M24" i="73"/>
  <c r="O35" i="15"/>
  <c r="O39" i="15"/>
  <c r="O37" i="15"/>
  <c r="B109" i="73"/>
  <c r="M109" i="73"/>
  <c r="B110" i="73"/>
  <c r="B79" i="73"/>
  <c r="M79" i="73"/>
  <c r="B80" i="73"/>
  <c r="M80" i="73"/>
  <c r="B19" i="73"/>
  <c r="M19" i="73"/>
  <c r="O33" i="15"/>
  <c r="T33" i="65"/>
  <c r="B17" i="73"/>
  <c r="B18" i="73"/>
  <c r="B40" i="73"/>
  <c r="M40" i="73"/>
  <c r="B111" i="73"/>
  <c r="B108" i="73"/>
  <c r="B107" i="73"/>
  <c r="M107" i="73"/>
  <c r="B106" i="73"/>
  <c r="M106" i="73"/>
  <c r="B105" i="73"/>
  <c r="M105" i="73"/>
  <c r="B104" i="73"/>
  <c r="M104" i="73"/>
  <c r="B103" i="73"/>
  <c r="M103" i="73"/>
  <c r="B102" i="73"/>
  <c r="M102" i="73"/>
  <c r="B101" i="73"/>
  <c r="M101" i="73"/>
  <c r="B100" i="73"/>
  <c r="M100" i="73"/>
  <c r="B99" i="73"/>
  <c r="M99" i="73"/>
  <c r="B98" i="73"/>
  <c r="M98" i="73"/>
  <c r="B97" i="73"/>
  <c r="M97" i="73"/>
  <c r="B96" i="73"/>
  <c r="M96" i="73"/>
  <c r="B82" i="73"/>
  <c r="M82" i="73"/>
  <c r="B81" i="73"/>
  <c r="M81" i="73"/>
  <c r="B78" i="73"/>
  <c r="M78" i="73"/>
  <c r="B77" i="73"/>
  <c r="M77" i="73"/>
  <c r="B95" i="73"/>
  <c r="M95" i="73"/>
  <c r="B45" i="73"/>
  <c r="M45" i="73"/>
  <c r="B44" i="73"/>
  <c r="M44" i="73"/>
  <c r="B43" i="73"/>
  <c r="M43" i="73"/>
  <c r="B42" i="73"/>
  <c r="M42" i="73"/>
  <c r="B41" i="73"/>
  <c r="M41" i="73"/>
  <c r="B39" i="73"/>
  <c r="M39" i="73"/>
  <c r="B38" i="73"/>
  <c r="M38" i="73"/>
  <c r="B37" i="73"/>
  <c r="M37" i="73"/>
  <c r="B36" i="73"/>
  <c r="M36" i="73"/>
  <c r="B35" i="73"/>
  <c r="M35" i="73"/>
  <c r="B21" i="73"/>
  <c r="M21" i="73"/>
  <c r="B20" i="73"/>
  <c r="B16" i="73"/>
  <c r="M16" i="73"/>
  <c r="B15" i="73"/>
  <c r="B14" i="73"/>
  <c r="M14" i="73"/>
  <c r="B13" i="73"/>
  <c r="B12" i="73"/>
  <c r="M12" i="73"/>
  <c r="B11" i="73"/>
  <c r="B10" i="73"/>
  <c r="M10" i="73"/>
  <c r="B9" i="73"/>
  <c r="B8" i="73"/>
  <c r="M8" i="73"/>
  <c r="B7" i="73"/>
  <c r="B6" i="73"/>
  <c r="M6" i="73"/>
  <c r="B5" i="73"/>
  <c r="M5" i="73"/>
  <c r="B46" i="73"/>
  <c r="M46" i="73"/>
  <c r="W10" i="69"/>
  <c r="W12" i="69"/>
  <c r="W13" i="69"/>
  <c r="W8" i="69"/>
  <c r="W6" i="69"/>
  <c r="W14" i="69"/>
  <c r="W7" i="69"/>
  <c r="W15" i="69"/>
  <c r="W16" i="69"/>
  <c r="W9" i="69"/>
  <c r="W5" i="69"/>
  <c r="W11" i="69"/>
  <c r="P14" i="62"/>
  <c r="P7" i="62"/>
  <c r="P6" i="62"/>
  <c r="AX17" i="66"/>
  <c r="AX14" i="66"/>
  <c r="AX8" i="66"/>
  <c r="AX13" i="66"/>
  <c r="AX7" i="66"/>
  <c r="AX11" i="66"/>
  <c r="AX16" i="66"/>
  <c r="AX10" i="66"/>
  <c r="AX6" i="66"/>
  <c r="AX15" i="66"/>
  <c r="AX12" i="66"/>
  <c r="AX9" i="66"/>
  <c r="P5" i="62"/>
  <c r="AX7" i="68"/>
  <c r="AX16" i="68"/>
  <c r="AX14" i="68"/>
  <c r="AX11" i="68"/>
  <c r="AX12" i="68"/>
  <c r="AX9" i="68"/>
  <c r="AX6" i="68"/>
  <c r="AX15" i="68"/>
  <c r="AX8" i="68"/>
  <c r="AX13" i="68"/>
  <c r="AX17" i="68"/>
  <c r="AX10" i="68"/>
  <c r="P9" i="62"/>
  <c r="P12" i="62"/>
  <c r="P8" i="62"/>
  <c r="P15" i="62"/>
  <c r="P13" i="62"/>
  <c r="P10" i="62"/>
  <c r="P16" i="62"/>
  <c r="P11" i="62"/>
  <c r="R27" i="73"/>
  <c r="F82" i="75"/>
  <c r="M9" i="73"/>
  <c r="R9" i="73"/>
  <c r="F24" i="75"/>
  <c r="M13" i="73"/>
  <c r="R13" i="73"/>
  <c r="F62" i="75"/>
  <c r="M20" i="73"/>
  <c r="R20" i="73"/>
  <c r="F29" i="75"/>
  <c r="M18" i="73"/>
  <c r="B74" i="75"/>
  <c r="M23" i="73"/>
  <c r="R23" i="73"/>
  <c r="F18" i="75"/>
  <c r="M30" i="73"/>
  <c r="R30" i="73"/>
  <c r="F86" i="75"/>
  <c r="M17" i="73"/>
  <c r="R17" i="73"/>
  <c r="F77" i="75"/>
  <c r="M25" i="73"/>
  <c r="B48" i="75"/>
  <c r="M28" i="73"/>
  <c r="R28" i="73"/>
  <c r="F12" i="75"/>
  <c r="M22" i="73"/>
  <c r="M7" i="73"/>
  <c r="B5" i="75"/>
  <c r="M11" i="73"/>
  <c r="B40" i="75"/>
  <c r="M15" i="73"/>
  <c r="R15" i="73"/>
  <c r="F102" i="75"/>
  <c r="M29" i="73"/>
  <c r="R29" i="73"/>
  <c r="F108" i="75"/>
  <c r="M26" i="73"/>
  <c r="M108" i="73"/>
  <c r="R108" i="73"/>
  <c r="F95" i="75"/>
  <c r="M120" i="73"/>
  <c r="R120" i="73"/>
  <c r="F68" i="75"/>
  <c r="M113" i="73"/>
  <c r="M118" i="73"/>
  <c r="R118" i="73"/>
  <c r="F20" i="75"/>
  <c r="M114" i="73"/>
  <c r="M115" i="73"/>
  <c r="M111" i="73"/>
  <c r="B90" i="75"/>
  <c r="M110" i="73"/>
  <c r="B83" i="75"/>
  <c r="M116" i="73"/>
  <c r="B81" i="75"/>
  <c r="M90" i="73"/>
  <c r="R90" i="73"/>
  <c r="F41" i="75"/>
  <c r="M119" i="73"/>
  <c r="R119" i="73"/>
  <c r="F39" i="75"/>
  <c r="M112" i="73"/>
  <c r="B111" i="75"/>
  <c r="R34" i="73"/>
  <c r="F111" i="75"/>
  <c r="T63" i="65"/>
  <c r="AU35" i="65"/>
  <c r="Y35" i="15"/>
  <c r="B110" i="75"/>
  <c r="R33" i="73"/>
  <c r="F110" i="75"/>
  <c r="T61" i="65"/>
  <c r="AU34" i="65"/>
  <c r="Y34" i="15"/>
  <c r="O49" i="15"/>
  <c r="Y28" i="15"/>
  <c r="O41" i="15"/>
  <c r="Y24" i="15"/>
  <c r="AU30" i="65"/>
  <c r="R88" i="73"/>
  <c r="F50" i="75"/>
  <c r="R121" i="73"/>
  <c r="F124" i="75"/>
  <c r="B124" i="75"/>
  <c r="Y32" i="15"/>
  <c r="B104" i="75"/>
  <c r="R89" i="73"/>
  <c r="F104" i="75"/>
  <c r="T59" i="65"/>
  <c r="AU33" i="65"/>
  <c r="Y33" i="15"/>
  <c r="B113" i="75"/>
  <c r="R92" i="73"/>
  <c r="F113" i="75"/>
  <c r="B120" i="75"/>
  <c r="R91" i="73"/>
  <c r="F120" i="75"/>
  <c r="R31" i="73"/>
  <c r="F112" i="75"/>
  <c r="B112" i="75"/>
  <c r="B26" i="75"/>
  <c r="R87" i="73"/>
  <c r="F26" i="75"/>
  <c r="O45" i="15"/>
  <c r="Y26" i="15"/>
  <c r="R86" i="73"/>
  <c r="F64" i="75"/>
  <c r="B64" i="75"/>
  <c r="O47" i="15"/>
  <c r="T47" i="65"/>
  <c r="AU27" i="65"/>
  <c r="B61" i="75"/>
  <c r="R85" i="73"/>
  <c r="F61" i="75"/>
  <c r="R84" i="73"/>
  <c r="F67" i="75"/>
  <c r="B67" i="75"/>
  <c r="O43" i="15"/>
  <c r="Y25" i="15"/>
  <c r="B49" i="75"/>
  <c r="R83" i="73"/>
  <c r="F49" i="75"/>
  <c r="Y31" i="15"/>
  <c r="AU31" i="65"/>
  <c r="T51" i="65"/>
  <c r="AU29" i="65"/>
  <c r="Y29" i="15"/>
  <c r="B8" i="75"/>
  <c r="R117" i="73"/>
  <c r="F8" i="75"/>
  <c r="R25" i="73"/>
  <c r="F48" i="75"/>
  <c r="R24" i="73"/>
  <c r="F30" i="75"/>
  <c r="B30" i="75"/>
  <c r="B7" i="75"/>
  <c r="R82" i="73"/>
  <c r="F7" i="75"/>
  <c r="R81" i="73"/>
  <c r="F98" i="75"/>
  <c r="B98" i="75"/>
  <c r="B89" i="75"/>
  <c r="R21" i="73"/>
  <c r="F89" i="75"/>
  <c r="R80" i="73"/>
  <c r="F73" i="75"/>
  <c r="B73" i="75"/>
  <c r="B51" i="75"/>
  <c r="R109" i="73"/>
  <c r="F51" i="75"/>
  <c r="B34" i="75"/>
  <c r="R79" i="73"/>
  <c r="F34" i="75"/>
  <c r="B52" i="75"/>
  <c r="R19" i="73"/>
  <c r="F52" i="75"/>
  <c r="R78" i="73"/>
  <c r="F42" i="75"/>
  <c r="B42" i="75"/>
  <c r="B99" i="75"/>
  <c r="R107" i="73"/>
  <c r="F99" i="75"/>
  <c r="B87" i="75"/>
  <c r="R77" i="73"/>
  <c r="F87" i="75"/>
  <c r="B66" i="75"/>
  <c r="R106" i="73"/>
  <c r="F66" i="75"/>
  <c r="R46" i="73"/>
  <c r="F60" i="75"/>
  <c r="B60" i="75"/>
  <c r="B97" i="75"/>
  <c r="R16" i="73"/>
  <c r="F97" i="75"/>
  <c r="B46" i="75"/>
  <c r="R105" i="73"/>
  <c r="F46" i="75"/>
  <c r="B33" i="75"/>
  <c r="R45" i="73"/>
  <c r="F33" i="75"/>
  <c r="R104" i="73"/>
  <c r="F72" i="75"/>
  <c r="B72" i="75"/>
  <c r="B47" i="75"/>
  <c r="R44" i="73"/>
  <c r="F47" i="75"/>
  <c r="R14" i="73"/>
  <c r="F105" i="75"/>
  <c r="B105" i="75"/>
  <c r="B28" i="75"/>
  <c r="R103" i="73"/>
  <c r="F28" i="75"/>
  <c r="R43" i="73"/>
  <c r="F16" i="75"/>
  <c r="B16" i="75"/>
  <c r="B17" i="75"/>
  <c r="R102" i="73"/>
  <c r="F17" i="75"/>
  <c r="B21" i="75"/>
  <c r="R42" i="73"/>
  <c r="F21" i="75"/>
  <c r="B59" i="75"/>
  <c r="R12" i="73"/>
  <c r="F59" i="75"/>
  <c r="R101" i="73"/>
  <c r="F91" i="75"/>
  <c r="B91" i="75"/>
  <c r="R41" i="73"/>
  <c r="F43" i="75"/>
  <c r="B43" i="75"/>
  <c r="R100" i="73"/>
  <c r="F85" i="75"/>
  <c r="B85" i="75"/>
  <c r="R40" i="73"/>
  <c r="F107" i="75"/>
  <c r="B107" i="75"/>
  <c r="B100" i="75"/>
  <c r="R10" i="73"/>
  <c r="F100" i="75"/>
  <c r="B57" i="75"/>
  <c r="R99" i="73"/>
  <c r="F57" i="75"/>
  <c r="R39" i="73"/>
  <c r="F22" i="75"/>
  <c r="B22" i="75"/>
  <c r="B75" i="75"/>
  <c r="R98" i="73"/>
  <c r="F75" i="75"/>
  <c r="R38" i="73"/>
  <c r="F94" i="75"/>
  <c r="B94" i="75"/>
  <c r="B93" i="75"/>
  <c r="R8" i="73"/>
  <c r="F93" i="75"/>
  <c r="B9" i="75"/>
  <c r="R97" i="73"/>
  <c r="F9" i="75"/>
  <c r="B19" i="75"/>
  <c r="R37" i="73"/>
  <c r="F19" i="75"/>
  <c r="B38" i="75"/>
  <c r="R96" i="73"/>
  <c r="F38" i="75"/>
  <c r="B69" i="75"/>
  <c r="R36" i="73"/>
  <c r="F69" i="75"/>
  <c r="B10" i="75"/>
  <c r="R6" i="73"/>
  <c r="F10" i="75"/>
  <c r="B25" i="75"/>
  <c r="R95" i="73"/>
  <c r="F25" i="75"/>
  <c r="R35" i="73"/>
  <c r="F14" i="75"/>
  <c r="B14" i="75"/>
  <c r="Y22" i="15"/>
  <c r="T37" i="65"/>
  <c r="AU22" i="65"/>
  <c r="Y21" i="15"/>
  <c r="T35" i="65"/>
  <c r="AU21" i="65"/>
  <c r="Y23" i="15"/>
  <c r="T39" i="65"/>
  <c r="AU23" i="65"/>
  <c r="AU20" i="65"/>
  <c r="Y20" i="15"/>
  <c r="O31" i="15"/>
  <c r="O29" i="15"/>
  <c r="Y18" i="15"/>
  <c r="W9" i="62"/>
  <c r="W13" i="62"/>
  <c r="W5" i="62"/>
  <c r="W11" i="62"/>
  <c r="W15" i="62"/>
  <c r="W8" i="62"/>
  <c r="W6" i="62"/>
  <c r="W12" i="62"/>
  <c r="W7" i="62"/>
  <c r="W14" i="62"/>
  <c r="W16" i="62"/>
  <c r="W10" i="62"/>
  <c r="B67" i="73"/>
  <c r="M67" i="73"/>
  <c r="B68" i="73"/>
  <c r="M68" i="73"/>
  <c r="B66" i="73"/>
  <c r="M66" i="73"/>
  <c r="B73" i="73"/>
  <c r="M73" i="73"/>
  <c r="B75" i="73"/>
  <c r="M75" i="73"/>
  <c r="B69" i="73"/>
  <c r="M69" i="73"/>
  <c r="B74" i="73"/>
  <c r="M74" i="73"/>
  <c r="B72" i="73"/>
  <c r="M72" i="73"/>
  <c r="B71" i="73"/>
  <c r="M71" i="73"/>
  <c r="B70" i="73"/>
  <c r="M70" i="73"/>
  <c r="R18" i="73"/>
  <c r="F74" i="75"/>
  <c r="R11" i="73"/>
  <c r="F40" i="75"/>
  <c r="B62" i="75"/>
  <c r="B108" i="75"/>
  <c r="B77" i="75"/>
  <c r="B86" i="75"/>
  <c r="B24" i="75"/>
  <c r="B18" i="75"/>
  <c r="B102" i="75"/>
  <c r="R7" i="73"/>
  <c r="F5" i="75"/>
  <c r="B29" i="75"/>
  <c r="B12" i="75"/>
  <c r="B79" i="75"/>
  <c r="R26" i="73"/>
  <c r="F79" i="75"/>
  <c r="R22" i="73"/>
  <c r="F15" i="75"/>
  <c r="B15" i="75"/>
  <c r="B95" i="75"/>
  <c r="R116" i="73"/>
  <c r="F81" i="75"/>
  <c r="B39" i="75"/>
  <c r="B41" i="75"/>
  <c r="R111" i="73"/>
  <c r="F90" i="75"/>
  <c r="Y30" i="15"/>
  <c r="R110" i="73"/>
  <c r="F83" i="75"/>
  <c r="R112" i="73"/>
  <c r="F54" i="75"/>
  <c r="B54" i="75"/>
  <c r="B68" i="75"/>
  <c r="B20" i="75"/>
  <c r="R113" i="73"/>
  <c r="F37" i="75"/>
  <c r="B37" i="75"/>
  <c r="R115" i="73"/>
  <c r="F92" i="75"/>
  <c r="B92" i="75"/>
  <c r="R114" i="73"/>
  <c r="F84" i="75"/>
  <c r="B84" i="75"/>
  <c r="T49" i="65"/>
  <c r="AU28" i="65"/>
  <c r="T41" i="65"/>
  <c r="AU24" i="65"/>
  <c r="T57" i="65"/>
  <c r="AU32" i="65"/>
  <c r="Y27" i="15"/>
  <c r="T45" i="65"/>
  <c r="AU26" i="65"/>
  <c r="T43" i="65"/>
  <c r="AU25" i="65"/>
  <c r="R75" i="73"/>
  <c r="F78" i="75"/>
  <c r="B78" i="75"/>
  <c r="B27" i="75"/>
  <c r="R74" i="73"/>
  <c r="F27" i="75"/>
  <c r="B58" i="75"/>
  <c r="R73" i="73"/>
  <c r="F58" i="75"/>
  <c r="R72" i="73"/>
  <c r="F23" i="75"/>
  <c r="B23" i="75"/>
  <c r="B44" i="75"/>
  <c r="R71" i="73"/>
  <c r="F44" i="75"/>
  <c r="R70" i="73"/>
  <c r="F96" i="75"/>
  <c r="B96" i="75"/>
  <c r="B6" i="75"/>
  <c r="R69" i="73"/>
  <c r="F6" i="75"/>
  <c r="R68" i="73"/>
  <c r="F103" i="75"/>
  <c r="B103" i="75"/>
  <c r="B32" i="75"/>
  <c r="R67" i="73"/>
  <c r="F32" i="75"/>
  <c r="B53" i="75"/>
  <c r="R66" i="73"/>
  <c r="F53" i="75"/>
  <c r="B7" i="78"/>
  <c r="Y19" i="15"/>
  <c r="T31" i="65"/>
  <c r="AU19" i="65"/>
  <c r="B53" i="78"/>
  <c r="B63" i="75"/>
  <c r="B30" i="78"/>
  <c r="B13" i="78"/>
  <c r="B57" i="78"/>
  <c r="B61" i="78"/>
  <c r="B10" i="78"/>
  <c r="B68" i="78"/>
  <c r="B67" i="78"/>
  <c r="B33" i="78"/>
  <c r="B46" i="78"/>
  <c r="B52" i="78"/>
  <c r="B41" i="78"/>
  <c r="B34" i="78"/>
  <c r="B36" i="78"/>
  <c r="B71" i="78"/>
  <c r="B39" i="78"/>
  <c r="B20" i="78"/>
  <c r="B24" i="78"/>
  <c r="B12" i="78"/>
  <c r="B54" i="78"/>
  <c r="B58" i="78"/>
  <c r="B62" i="78"/>
  <c r="B9" i="78"/>
  <c r="B18" i="78"/>
  <c r="B43" i="78"/>
  <c r="B17" i="78"/>
  <c r="B42" i="78"/>
  <c r="B49" i="78"/>
  <c r="B72" i="78"/>
  <c r="B8" i="78"/>
  <c r="B6" i="78"/>
  <c r="B76" i="78"/>
  <c r="B35" i="78"/>
  <c r="B28" i="78"/>
  <c r="B27" i="78"/>
  <c r="B26" i="78"/>
  <c r="B47" i="78"/>
  <c r="B55" i="78"/>
  <c r="B59" i="78"/>
  <c r="B63" i="78"/>
  <c r="B48" i="78"/>
  <c r="B5" i="78"/>
  <c r="B38" i="78"/>
  <c r="B32" i="78"/>
  <c r="B37" i="78"/>
  <c r="B51" i="78"/>
  <c r="B16" i="78"/>
  <c r="B45" i="78"/>
  <c r="B70" i="78"/>
  <c r="B31" i="78"/>
  <c r="B50" i="78"/>
  <c r="B64" i="78"/>
  <c r="B29" i="78"/>
  <c r="B15" i="78"/>
  <c r="B25" i="78"/>
  <c r="B56" i="78"/>
  <c r="B60" i="78"/>
  <c r="B14" i="78"/>
  <c r="B66" i="78"/>
  <c r="B74" i="78"/>
  <c r="B65" i="78"/>
  <c r="B73" i="78"/>
  <c r="B75" i="78"/>
  <c r="B69" i="78"/>
  <c r="B40" i="78"/>
  <c r="B22" i="78"/>
  <c r="B44" i="78"/>
  <c r="B11" i="78"/>
  <c r="R5" i="73"/>
  <c r="T29" i="65"/>
  <c r="AU18" i="65"/>
  <c r="B65" i="73"/>
  <c r="M65" i="73"/>
  <c r="B19" i="78"/>
  <c r="B76" i="73"/>
  <c r="M76" i="73"/>
  <c r="O27" i="15"/>
  <c r="Y17" i="15"/>
  <c r="O25" i="15"/>
  <c r="O23" i="15"/>
  <c r="O21" i="15"/>
  <c r="O19" i="15"/>
  <c r="O17" i="15"/>
  <c r="O15" i="15"/>
  <c r="O13" i="15"/>
  <c r="O11" i="15"/>
  <c r="O9" i="15"/>
  <c r="O7" i="15"/>
  <c r="B80" i="75"/>
  <c r="R76" i="73"/>
  <c r="F80" i="75"/>
  <c r="R65" i="73"/>
  <c r="F11" i="75"/>
  <c r="B11" i="75"/>
  <c r="F7" i="78"/>
  <c r="F53" i="78"/>
  <c r="F63" i="75"/>
  <c r="F29" i="78"/>
  <c r="F25" i="78"/>
  <c r="B23" i="78"/>
  <c r="F56" i="78"/>
  <c r="F60" i="78"/>
  <c r="F9" i="78"/>
  <c r="F75" i="78"/>
  <c r="F18" i="78"/>
  <c r="F32" i="78"/>
  <c r="F34" i="78"/>
  <c r="F70" i="78"/>
  <c r="F42" i="78"/>
  <c r="F44" i="78"/>
  <c r="F39" i="78"/>
  <c r="F31" i="78"/>
  <c r="F17" i="78"/>
  <c r="F33" i="78"/>
  <c r="F64" i="78"/>
  <c r="F12" i="78"/>
  <c r="F47" i="78"/>
  <c r="F20" i="78"/>
  <c r="F57" i="78"/>
  <c r="F14" i="78"/>
  <c r="F52" i="78"/>
  <c r="F5" i="78"/>
  <c r="F43" i="78"/>
  <c r="F46" i="78"/>
  <c r="F74" i="78"/>
  <c r="F76" i="78"/>
  <c r="F67" i="78"/>
  <c r="F69" i="78"/>
  <c r="F45" i="78"/>
  <c r="F62" i="78"/>
  <c r="F24" i="78"/>
  <c r="F26" i="78"/>
  <c r="F30" i="78"/>
  <c r="F58" i="78"/>
  <c r="F61" i="78"/>
  <c r="F72" i="78"/>
  <c r="F51" i="78"/>
  <c r="F49" i="78"/>
  <c r="F66" i="78"/>
  <c r="F40" i="78"/>
  <c r="F35" i="78"/>
  <c r="F36" i="78"/>
  <c r="F73" i="78"/>
  <c r="F37" i="78"/>
  <c r="F54" i="78"/>
  <c r="F15" i="78"/>
  <c r="F13" i="78"/>
  <c r="F27" i="78"/>
  <c r="F28" i="78"/>
  <c r="F55" i="78"/>
  <c r="F59" i="78"/>
  <c r="F10" i="78"/>
  <c r="F38" i="78"/>
  <c r="F48" i="78"/>
  <c r="F16" i="78"/>
  <c r="F71" i="78"/>
  <c r="F22" i="78"/>
  <c r="F6" i="78"/>
  <c r="F8" i="78"/>
  <c r="F68" i="78"/>
  <c r="F65" i="78"/>
  <c r="F63" i="78"/>
  <c r="F41" i="78"/>
  <c r="F11" i="78"/>
  <c r="F50" i="78"/>
  <c r="O5" i="15"/>
  <c r="C5" i="69"/>
  <c r="O5" i="69"/>
  <c r="T27" i="65"/>
  <c r="AU17" i="65"/>
  <c r="C16" i="62"/>
  <c r="O16" i="62"/>
  <c r="T27" i="66"/>
  <c r="AU17" i="66"/>
  <c r="C16" i="69"/>
  <c r="O16" i="69"/>
  <c r="T27" i="68"/>
  <c r="AU17" i="68"/>
  <c r="T25" i="66"/>
  <c r="AU16" i="66"/>
  <c r="C15" i="62"/>
  <c r="O15" i="62"/>
  <c r="C15" i="69"/>
  <c r="O15" i="69"/>
  <c r="T25" i="68"/>
  <c r="AU16" i="68"/>
  <c r="T25" i="65"/>
  <c r="AU16" i="65"/>
  <c r="Y16" i="15"/>
  <c r="T23" i="65"/>
  <c r="AU15" i="65"/>
  <c r="T23" i="68"/>
  <c r="AU15" i="68"/>
  <c r="T23" i="66"/>
  <c r="AU15" i="66"/>
  <c r="Y15" i="15"/>
  <c r="C14" i="62"/>
  <c r="O14" i="62"/>
  <c r="C14" i="69"/>
  <c r="O14" i="69"/>
  <c r="T21" i="65"/>
  <c r="AU14" i="65"/>
  <c r="C13" i="62"/>
  <c r="O13" i="62"/>
  <c r="T21" i="68"/>
  <c r="AU14" i="68"/>
  <c r="C13" i="69"/>
  <c r="O13" i="69"/>
  <c r="T21" i="66"/>
  <c r="AU14" i="66"/>
  <c r="Y14" i="15"/>
  <c r="T19" i="65"/>
  <c r="AU13" i="65"/>
  <c r="T19" i="68"/>
  <c r="AU13" i="68"/>
  <c r="Y13" i="15"/>
  <c r="C12" i="69"/>
  <c r="O12" i="69"/>
  <c r="T19" i="66"/>
  <c r="AU13" i="66"/>
  <c r="C12" i="62"/>
  <c r="O12" i="62"/>
  <c r="Y12" i="15"/>
  <c r="T17" i="68"/>
  <c r="AU12" i="68"/>
  <c r="C11" i="69"/>
  <c r="O11" i="69"/>
  <c r="T17" i="66"/>
  <c r="AU12" i="66"/>
  <c r="C11" i="62"/>
  <c r="O11" i="62"/>
  <c r="T17" i="65"/>
  <c r="AU12" i="65"/>
  <c r="C10" i="62"/>
  <c r="O10" i="62"/>
  <c r="T15" i="68"/>
  <c r="AU11" i="68"/>
  <c r="T15" i="66"/>
  <c r="AU11" i="66"/>
  <c r="C10" i="69"/>
  <c r="O10" i="69"/>
  <c r="T15" i="65"/>
  <c r="AU11" i="65"/>
  <c r="Y11" i="15"/>
  <c r="T13" i="66"/>
  <c r="AU10" i="66"/>
  <c r="Y10" i="15"/>
  <c r="C9" i="69"/>
  <c r="O9" i="69"/>
  <c r="T13" i="65"/>
  <c r="AU10" i="65"/>
  <c r="T13" i="68"/>
  <c r="AU10" i="68"/>
  <c r="C9" i="62"/>
  <c r="O9" i="62"/>
  <c r="C8" i="62"/>
  <c r="O8" i="62"/>
  <c r="T11" i="68"/>
  <c r="AU9" i="68"/>
  <c r="C8" i="69"/>
  <c r="O8" i="69"/>
  <c r="T11" i="66"/>
  <c r="AU9" i="66"/>
  <c r="T11" i="65"/>
  <c r="AU9" i="65"/>
  <c r="Y9" i="15"/>
  <c r="C7" i="62"/>
  <c r="O7" i="62"/>
  <c r="T9" i="68"/>
  <c r="AU8" i="68"/>
  <c r="C7" i="69"/>
  <c r="O7" i="69"/>
  <c r="Y8" i="15"/>
  <c r="T9" i="66"/>
  <c r="AU8" i="66"/>
  <c r="T9" i="65"/>
  <c r="AU8" i="65"/>
  <c r="T7" i="68"/>
  <c r="AU7" i="68"/>
  <c r="T7" i="66"/>
  <c r="AU7" i="66"/>
  <c r="Y7" i="15"/>
  <c r="T7" i="65"/>
  <c r="AU7" i="65"/>
  <c r="C6" i="62"/>
  <c r="O6" i="62"/>
  <c r="C6" i="69"/>
  <c r="O6" i="69"/>
  <c r="S7" i="75"/>
  <c r="U7" i="75"/>
  <c r="S113" i="75"/>
  <c r="U113" i="75"/>
  <c r="S14" i="75"/>
  <c r="U14" i="75"/>
  <c r="S47" i="75"/>
  <c r="U47" i="75"/>
  <c r="S108" i="75"/>
  <c r="U108" i="75"/>
  <c r="S79" i="75"/>
  <c r="U79" i="75"/>
  <c r="S76" i="75"/>
  <c r="U76" i="75"/>
  <c r="S36" i="75"/>
  <c r="U36" i="75"/>
  <c r="S99" i="75"/>
  <c r="U99" i="75"/>
  <c r="S21" i="75"/>
  <c r="U21" i="75"/>
  <c r="S117" i="75"/>
  <c r="U117" i="75"/>
  <c r="S23" i="75"/>
  <c r="U23" i="75"/>
  <c r="S67" i="75"/>
  <c r="U67" i="75"/>
  <c r="S33" i="75"/>
  <c r="U33" i="75"/>
  <c r="S104" i="75"/>
  <c r="U104" i="75"/>
  <c r="S118" i="75"/>
  <c r="U118" i="75"/>
  <c r="S16" i="75"/>
  <c r="U16" i="75"/>
  <c r="S43" i="75"/>
  <c r="U43" i="75"/>
  <c r="S29" i="75"/>
  <c r="U29" i="75"/>
  <c r="S92" i="75"/>
  <c r="U92" i="75"/>
  <c r="S54" i="75"/>
  <c r="U54" i="75"/>
  <c r="S61" i="75"/>
  <c r="U61" i="75"/>
  <c r="S35" i="75"/>
  <c r="U35" i="75"/>
  <c r="S40" i="75"/>
  <c r="U40" i="75"/>
  <c r="S87" i="75"/>
  <c r="U87" i="75"/>
  <c r="S62" i="75"/>
  <c r="U62" i="75"/>
  <c r="S18" i="75"/>
  <c r="U18" i="75"/>
  <c r="S96" i="75"/>
  <c r="U96" i="75"/>
  <c r="S39" i="75"/>
  <c r="U39" i="75"/>
  <c r="S85" i="75"/>
  <c r="U85" i="75"/>
  <c r="S90" i="75"/>
  <c r="U90" i="75"/>
  <c r="S101" i="75"/>
  <c r="U101" i="75"/>
  <c r="S25" i="75"/>
  <c r="U25" i="75"/>
  <c r="S74" i="75"/>
  <c r="U74" i="75"/>
  <c r="S45" i="75"/>
  <c r="U45" i="75"/>
  <c r="S38" i="75"/>
  <c r="U38" i="75"/>
  <c r="S17" i="75"/>
  <c r="U17" i="75"/>
  <c r="S22" i="75"/>
  <c r="U22" i="75"/>
  <c r="S68" i="75"/>
  <c r="U68" i="75"/>
  <c r="S81" i="75"/>
  <c r="U81" i="75"/>
  <c r="S112" i="75"/>
  <c r="U112" i="75"/>
  <c r="S10" i="75"/>
  <c r="U10" i="75"/>
  <c r="S13" i="75"/>
  <c r="U13" i="75"/>
  <c r="S52" i="75"/>
  <c r="U52" i="75"/>
  <c r="S114" i="75"/>
  <c r="U114" i="75"/>
  <c r="S107" i="75"/>
  <c r="U107" i="75"/>
  <c r="S95" i="75"/>
  <c r="U95" i="75"/>
  <c r="S56" i="75"/>
  <c r="U56" i="75"/>
  <c r="S109" i="75"/>
  <c r="U109" i="75"/>
  <c r="S34" i="75"/>
  <c r="U34" i="75"/>
  <c r="S57" i="75"/>
  <c r="U57" i="75"/>
  <c r="S41" i="75"/>
  <c r="U41" i="75"/>
  <c r="S72" i="75"/>
  <c r="U72" i="75"/>
  <c r="S71" i="75"/>
  <c r="U71" i="75"/>
  <c r="S9" i="75"/>
  <c r="U9" i="75"/>
  <c r="S111" i="75"/>
  <c r="U111" i="75"/>
  <c r="S100" i="75"/>
  <c r="U100" i="75"/>
  <c r="S122" i="75"/>
  <c r="U122" i="75"/>
  <c r="S24" i="75"/>
  <c r="U24" i="75"/>
  <c r="S121" i="75"/>
  <c r="U121" i="75"/>
  <c r="S84" i="75"/>
  <c r="U84" i="75"/>
  <c r="S28" i="75"/>
  <c r="U28" i="75"/>
  <c r="S98" i="75"/>
  <c r="U98" i="75"/>
  <c r="S30" i="75"/>
  <c r="U30" i="75"/>
  <c r="S48" i="75"/>
  <c r="U48" i="75"/>
  <c r="S105" i="75"/>
  <c r="U105" i="75"/>
  <c r="S88" i="75"/>
  <c r="U88" i="75"/>
  <c r="S46" i="75"/>
  <c r="U46" i="75"/>
  <c r="S64" i="75"/>
  <c r="U64" i="75"/>
  <c r="S63" i="75"/>
  <c r="U63" i="75"/>
  <c r="S120" i="75"/>
  <c r="U120" i="75"/>
  <c r="S91" i="75"/>
  <c r="U91" i="75"/>
  <c r="S20" i="75"/>
  <c r="U20" i="75"/>
  <c r="S19" i="75"/>
  <c r="U19" i="75"/>
  <c r="S55" i="75"/>
  <c r="U55" i="75"/>
  <c r="S103" i="75"/>
  <c r="U103" i="75"/>
  <c r="S110" i="75"/>
  <c r="U110" i="75"/>
  <c r="S75" i="75"/>
  <c r="U75" i="75"/>
  <c r="S116" i="75"/>
  <c r="U116" i="75"/>
  <c r="S37" i="75"/>
  <c r="U37" i="75"/>
  <c r="S94" i="75"/>
  <c r="U94" i="75"/>
  <c r="S124" i="75"/>
  <c r="U124" i="75"/>
  <c r="S6" i="75"/>
  <c r="U6" i="75"/>
  <c r="S82" i="75"/>
  <c r="U82" i="75"/>
  <c r="S59" i="75"/>
  <c r="U59" i="75"/>
  <c r="S66" i="75"/>
  <c r="U66" i="75"/>
  <c r="S70" i="75"/>
  <c r="U70" i="75"/>
  <c r="S51" i="75"/>
  <c r="U51" i="75"/>
  <c r="S93" i="75"/>
  <c r="U93" i="75"/>
  <c r="S8" i="75"/>
  <c r="U8" i="75"/>
  <c r="S32" i="75"/>
  <c r="U32" i="75"/>
  <c r="S31" i="75"/>
  <c r="U31" i="75"/>
  <c r="S15" i="75"/>
  <c r="U15" i="75"/>
  <c r="S86" i="75"/>
  <c r="U86" i="75"/>
  <c r="S78" i="75"/>
  <c r="U78" i="75"/>
  <c r="S44" i="75"/>
  <c r="U44" i="75"/>
  <c r="S77" i="75"/>
  <c r="U77" i="75"/>
  <c r="S106" i="75"/>
  <c r="U106" i="75"/>
  <c r="S5" i="75"/>
  <c r="S97" i="75"/>
  <c r="U97" i="75"/>
  <c r="S49" i="75"/>
  <c r="U49" i="75"/>
  <c r="S11" i="75"/>
  <c r="U11" i="75"/>
  <c r="S73" i="75"/>
  <c r="U73" i="75"/>
  <c r="S65" i="75"/>
  <c r="U65" i="75"/>
  <c r="S53" i="75"/>
  <c r="U53" i="75"/>
  <c r="S50" i="75"/>
  <c r="U50" i="75"/>
  <c r="S26" i="75"/>
  <c r="U26" i="75"/>
  <c r="S12" i="75"/>
  <c r="U12" i="75"/>
  <c r="S89" i="75"/>
  <c r="U89" i="75"/>
  <c r="S123" i="75"/>
  <c r="U123" i="75"/>
  <c r="S115" i="75"/>
  <c r="U115" i="75"/>
  <c r="S42" i="75"/>
  <c r="U42" i="75"/>
  <c r="S60" i="75"/>
  <c r="U60" i="75"/>
  <c r="S58" i="75"/>
  <c r="U58" i="75"/>
  <c r="S27" i="75"/>
  <c r="U27" i="75"/>
  <c r="S102" i="75"/>
  <c r="U102" i="75"/>
  <c r="S119" i="75"/>
  <c r="U119" i="75"/>
  <c r="S83" i="75"/>
  <c r="U83" i="75"/>
  <c r="S69" i="75"/>
  <c r="U69" i="75"/>
  <c r="S80" i="75"/>
  <c r="U80" i="75"/>
  <c r="F19" i="78"/>
  <c r="B21" i="78"/>
  <c r="F23" i="78"/>
  <c r="Y6" i="15"/>
  <c r="AA11" i="15"/>
  <c r="T5" i="66"/>
  <c r="AU6" i="66"/>
  <c r="AW11" i="66"/>
  <c r="AY11" i="66"/>
  <c r="T5" i="65"/>
  <c r="AU6" i="65"/>
  <c r="T5" i="68"/>
  <c r="AU6" i="68"/>
  <c r="AW16" i="68"/>
  <c r="AY16" i="68"/>
  <c r="C5" i="62"/>
  <c r="O5" i="62"/>
  <c r="V5" i="62"/>
  <c r="X5" i="62"/>
  <c r="V7" i="69"/>
  <c r="X7" i="69"/>
  <c r="V15" i="69"/>
  <c r="X15" i="69"/>
  <c r="V13" i="69"/>
  <c r="X13" i="69"/>
  <c r="V8" i="69"/>
  <c r="X8" i="69"/>
  <c r="V16" i="69"/>
  <c r="X16" i="69"/>
  <c r="V14" i="69"/>
  <c r="X14" i="69"/>
  <c r="V9" i="69"/>
  <c r="X9" i="69"/>
  <c r="V5" i="69"/>
  <c r="X5" i="69"/>
  <c r="V11" i="69"/>
  <c r="X11" i="69"/>
  <c r="V10" i="69"/>
  <c r="X10" i="69"/>
  <c r="V6" i="69"/>
  <c r="X6" i="69"/>
  <c r="V12" i="69"/>
  <c r="X12" i="69"/>
  <c r="AW13" i="65"/>
  <c r="AY13" i="65"/>
  <c r="AW23" i="65"/>
  <c r="AY23" i="65"/>
  <c r="AW25" i="65"/>
  <c r="AY25" i="65"/>
  <c r="AW27" i="65"/>
  <c r="AY27" i="65"/>
  <c r="AW21" i="65"/>
  <c r="AY21" i="65"/>
  <c r="AW31" i="65"/>
  <c r="AY31" i="65"/>
  <c r="AW33" i="65"/>
  <c r="AY33" i="65"/>
  <c r="AW35" i="65"/>
  <c r="AY35" i="65"/>
  <c r="AW29" i="65"/>
  <c r="AY29" i="65"/>
  <c r="AW8" i="65"/>
  <c r="AY8" i="65"/>
  <c r="AW10" i="65"/>
  <c r="AY10" i="65"/>
  <c r="AW12" i="65"/>
  <c r="AY12" i="65"/>
  <c r="AW19" i="65"/>
  <c r="AY19" i="65"/>
  <c r="AW14" i="65"/>
  <c r="AY14" i="65"/>
  <c r="AW16" i="65"/>
  <c r="AY16" i="65"/>
  <c r="AW18" i="65"/>
  <c r="AY18" i="65"/>
  <c r="AW20" i="65"/>
  <c r="AY20" i="65"/>
  <c r="AW22" i="65"/>
  <c r="AY22" i="65"/>
  <c r="AW24" i="65"/>
  <c r="AY24" i="65"/>
  <c r="AW26" i="65"/>
  <c r="AY26" i="65"/>
  <c r="AW28" i="65"/>
  <c r="AY28" i="65"/>
  <c r="AW15" i="65"/>
  <c r="AY15" i="65"/>
  <c r="AW30" i="65"/>
  <c r="AY30" i="65"/>
  <c r="AW32" i="65"/>
  <c r="AY32" i="65"/>
  <c r="AW34" i="65"/>
  <c r="AY34" i="65"/>
  <c r="AW6" i="65"/>
  <c r="AY6" i="65"/>
  <c r="AW17" i="65"/>
  <c r="AY17" i="65"/>
  <c r="AW7" i="65"/>
  <c r="AY7" i="65"/>
  <c r="AW9" i="65"/>
  <c r="AY9" i="65"/>
  <c r="AW11" i="65"/>
  <c r="AY11" i="65"/>
  <c r="AA9" i="15"/>
  <c r="AC9" i="15"/>
  <c r="AA12" i="15"/>
  <c r="AC12" i="15"/>
  <c r="AA14" i="15"/>
  <c r="AC14" i="15"/>
  <c r="AA13" i="15"/>
  <c r="AC13" i="15"/>
  <c r="AA7" i="15"/>
  <c r="AC7" i="15"/>
  <c r="AA15" i="15"/>
  <c r="AC15" i="15"/>
  <c r="AA6" i="15"/>
  <c r="AC6" i="15"/>
  <c r="AA34" i="15"/>
  <c r="AC34" i="15"/>
  <c r="AA33" i="15"/>
  <c r="AC33" i="15"/>
  <c r="AA27" i="15"/>
  <c r="AC27" i="15"/>
  <c r="AA29" i="15"/>
  <c r="AC29" i="15"/>
  <c r="AA35" i="15"/>
  <c r="AC35" i="15"/>
  <c r="AA32" i="15"/>
  <c r="AC32" i="15"/>
  <c r="AA31" i="15"/>
  <c r="AC31" i="15"/>
  <c r="AA30" i="15"/>
  <c r="AC30" i="15"/>
  <c r="AA28" i="15"/>
  <c r="AC28" i="15"/>
  <c r="AA26" i="15"/>
  <c r="AC26" i="15"/>
  <c r="AA21" i="15"/>
  <c r="AC21" i="15"/>
  <c r="AA22" i="15"/>
  <c r="AC22" i="15"/>
  <c r="AA20" i="15"/>
  <c r="AC20" i="15"/>
  <c r="AA25" i="15"/>
  <c r="AC25" i="15"/>
  <c r="AA18" i="15"/>
  <c r="AC18" i="15"/>
  <c r="AA23" i="15"/>
  <c r="AC23" i="15"/>
  <c r="AA24" i="15"/>
  <c r="AC24" i="15"/>
  <c r="AA17" i="15"/>
  <c r="AC17" i="15"/>
  <c r="AA19" i="15"/>
  <c r="AC19" i="15"/>
  <c r="AA8" i="15"/>
  <c r="AC8" i="15"/>
  <c r="AA10" i="15"/>
  <c r="AC10" i="15"/>
  <c r="AA16" i="15"/>
  <c r="AC16" i="15"/>
  <c r="AC11" i="15"/>
  <c r="F21" i="78"/>
  <c r="S16" i="78"/>
  <c r="U16" i="78"/>
  <c r="V16" i="62"/>
  <c r="X16" i="62"/>
  <c r="AW10" i="66"/>
  <c r="AY10" i="66"/>
  <c r="AW17" i="66"/>
  <c r="AY17" i="66"/>
  <c r="AW12" i="68"/>
  <c r="AY12" i="68"/>
  <c r="AW13" i="68"/>
  <c r="AY13" i="68"/>
  <c r="AW16" i="66"/>
  <c r="AY16" i="66"/>
  <c r="AW15" i="66"/>
  <c r="AY15" i="66"/>
  <c r="AW13" i="66"/>
  <c r="AY13" i="66"/>
  <c r="AW12" i="66"/>
  <c r="AY12" i="66"/>
  <c r="AW6" i="66"/>
  <c r="AY6" i="66"/>
  <c r="AW7" i="66"/>
  <c r="AY7" i="66"/>
  <c r="AW14" i="66"/>
  <c r="AY14" i="66"/>
  <c r="AW6" i="68"/>
  <c r="AY6" i="68"/>
  <c r="AW10" i="68"/>
  <c r="AY10" i="68"/>
  <c r="AW15" i="68"/>
  <c r="AY15" i="68"/>
  <c r="AW8" i="66"/>
  <c r="AY8" i="66"/>
  <c r="AW9" i="68"/>
  <c r="AY9" i="68"/>
  <c r="AW9" i="66"/>
  <c r="AY9" i="66"/>
  <c r="V11" i="62"/>
  <c r="X11" i="62"/>
  <c r="AW7" i="68"/>
  <c r="AY7" i="68"/>
  <c r="AW17" i="68"/>
  <c r="AY17" i="68"/>
  <c r="V15" i="62"/>
  <c r="X15" i="62"/>
  <c r="AW14" i="68"/>
  <c r="AY14" i="68"/>
  <c r="AW11" i="68"/>
  <c r="AY11" i="68"/>
  <c r="AW8" i="68"/>
  <c r="AY8" i="68"/>
  <c r="V6" i="62"/>
  <c r="X6" i="62"/>
  <c r="V7" i="62"/>
  <c r="X7" i="62"/>
  <c r="V12" i="62"/>
  <c r="X12" i="62"/>
  <c r="V14" i="62"/>
  <c r="X14" i="62"/>
  <c r="V13" i="62"/>
  <c r="X13" i="62"/>
  <c r="V9" i="62"/>
  <c r="X9" i="62"/>
  <c r="V8" i="62"/>
  <c r="X8" i="62"/>
  <c r="V10" i="62"/>
  <c r="X10" i="62"/>
  <c r="AA9" i="69"/>
  <c r="Q9" i="69"/>
  <c r="AA6" i="69"/>
  <c r="Q6" i="69"/>
  <c r="AA13" i="69"/>
  <c r="Q13" i="69"/>
  <c r="AA10" i="69"/>
  <c r="Q10" i="69"/>
  <c r="AA5" i="69"/>
  <c r="Q5" i="69"/>
  <c r="AA14" i="69"/>
  <c r="Q14" i="69"/>
  <c r="AA16" i="69"/>
  <c r="Q16" i="69"/>
  <c r="AA12" i="69"/>
  <c r="Q12" i="69"/>
  <c r="AA8" i="69"/>
  <c r="Q8" i="69"/>
  <c r="AA15" i="69"/>
  <c r="Q15" i="69"/>
  <c r="AA11" i="69"/>
  <c r="Q11" i="69"/>
  <c r="AA7" i="69"/>
  <c r="Q7" i="69"/>
  <c r="AZ22" i="65"/>
  <c r="V37" i="65"/>
  <c r="AZ11" i="65"/>
  <c r="AZ20" i="65"/>
  <c r="V33" i="65"/>
  <c r="AZ16" i="65"/>
  <c r="V25" i="65"/>
  <c r="AZ7" i="65"/>
  <c r="V7" i="65"/>
  <c r="AZ23" i="65"/>
  <c r="V39" i="65"/>
  <c r="AZ12" i="65"/>
  <c r="V17" i="65"/>
  <c r="AZ13" i="65"/>
  <c r="V19" i="65"/>
  <c r="AZ21" i="65"/>
  <c r="V35" i="65"/>
  <c r="AZ8" i="65"/>
  <c r="V9" i="65"/>
  <c r="AZ10" i="65"/>
  <c r="V13" i="65"/>
  <c r="AZ6" i="65"/>
  <c r="V5" i="65"/>
  <c r="AZ30" i="65"/>
  <c r="V53" i="65"/>
  <c r="AZ27" i="65"/>
  <c r="V47" i="65"/>
  <c r="AZ32" i="65"/>
  <c r="V57" i="65"/>
  <c r="AZ28" i="65"/>
  <c r="V49" i="65"/>
  <c r="AZ34" i="65"/>
  <c r="V61" i="65"/>
  <c r="AZ35" i="65"/>
  <c r="V63" i="65"/>
  <c r="AZ29" i="65"/>
  <c r="V51" i="65"/>
  <c r="AZ33" i="65"/>
  <c r="V59" i="65"/>
  <c r="AZ31" i="65"/>
  <c r="V55" i="65"/>
  <c r="AZ14" i="65"/>
  <c r="V21" i="65"/>
  <c r="AZ9" i="65"/>
  <c r="V11" i="65"/>
  <c r="AZ25" i="65"/>
  <c r="V43" i="65"/>
  <c r="AZ17" i="65"/>
  <c r="V27" i="65"/>
  <c r="AZ24" i="65"/>
  <c r="V41" i="65"/>
  <c r="AZ18" i="65"/>
  <c r="V29" i="65"/>
  <c r="AZ19" i="65"/>
  <c r="V31" i="65"/>
  <c r="AZ26" i="65"/>
  <c r="V45" i="65"/>
  <c r="AZ15" i="65"/>
  <c r="V23" i="65"/>
  <c r="AD26" i="15"/>
  <c r="Q45" i="15"/>
  <c r="AD17" i="15"/>
  <c r="Q27" i="15"/>
  <c r="E16" i="62"/>
  <c r="AD19" i="15"/>
  <c r="Q31" i="15"/>
  <c r="AD25" i="15"/>
  <c r="Q43" i="15"/>
  <c r="AD11" i="15"/>
  <c r="Q15" i="15"/>
  <c r="E10" i="69"/>
  <c r="AD30" i="15"/>
  <c r="Q53" i="15"/>
  <c r="AD31" i="15"/>
  <c r="Q55" i="15"/>
  <c r="AD35" i="15"/>
  <c r="Q63" i="15"/>
  <c r="AD32" i="15"/>
  <c r="Q57" i="15"/>
  <c r="AD29" i="15"/>
  <c r="Q51" i="15"/>
  <c r="AD27" i="15"/>
  <c r="Q47" i="15"/>
  <c r="AD33" i="15"/>
  <c r="Q59" i="15"/>
  <c r="AD28" i="15"/>
  <c r="Q49" i="15"/>
  <c r="AD34" i="15"/>
  <c r="Q61" i="15"/>
  <c r="AD18" i="15"/>
  <c r="Q29" i="15"/>
  <c r="AD9" i="15"/>
  <c r="Q11" i="15"/>
  <c r="E8" i="62"/>
  <c r="AD12" i="15"/>
  <c r="Q17" i="15"/>
  <c r="E11" i="69"/>
  <c r="AD14" i="15"/>
  <c r="Q21" i="15"/>
  <c r="E13" i="69"/>
  <c r="AD21" i="15"/>
  <c r="Q35" i="15"/>
  <c r="AD10" i="15"/>
  <c r="Q13" i="15"/>
  <c r="E9" i="69"/>
  <c r="AD20" i="15"/>
  <c r="Q33" i="15"/>
  <c r="AD7" i="15"/>
  <c r="Q7" i="15"/>
  <c r="E6" i="69"/>
  <c r="AD22" i="15"/>
  <c r="Q37" i="15"/>
  <c r="AD16" i="15"/>
  <c r="Q25" i="15"/>
  <c r="E15" i="62"/>
  <c r="AD8" i="15"/>
  <c r="Q9" i="15"/>
  <c r="E7" i="62"/>
  <c r="AD15" i="15"/>
  <c r="Q23" i="15"/>
  <c r="E14" i="62"/>
  <c r="AD23" i="15"/>
  <c r="Q39" i="15"/>
  <c r="AD13" i="15"/>
  <c r="Q19" i="15"/>
  <c r="E12" i="69"/>
  <c r="AD24" i="15"/>
  <c r="Q41" i="15"/>
  <c r="AD6" i="15"/>
  <c r="Q5" i="15"/>
  <c r="E5" i="62"/>
  <c r="S69" i="78"/>
  <c r="U69" i="78"/>
  <c r="S51" i="78"/>
  <c r="U51" i="78"/>
  <c r="S12" i="78"/>
  <c r="U12" i="78"/>
  <c r="S63" i="78"/>
  <c r="U63" i="78"/>
  <c r="S62" i="78"/>
  <c r="U62" i="78"/>
  <c r="S43" i="78"/>
  <c r="U43" i="78"/>
  <c r="S49" i="78"/>
  <c r="U49" i="78"/>
  <c r="S60" i="78"/>
  <c r="U60" i="78"/>
  <c r="S30" i="78"/>
  <c r="U30" i="78"/>
  <c r="V15" i="65"/>
  <c r="S50" i="78"/>
  <c r="U50" i="78"/>
  <c r="S11" i="78"/>
  <c r="U11" i="78"/>
  <c r="S25" i="78"/>
  <c r="U25" i="78"/>
  <c r="S64" i="78"/>
  <c r="U64" i="78"/>
  <c r="S52" i="78"/>
  <c r="U52" i="78"/>
  <c r="S33" i="78"/>
  <c r="U33" i="78"/>
  <c r="S19" i="78"/>
  <c r="U19" i="78"/>
  <c r="S65" i="78"/>
  <c r="U65" i="78"/>
  <c r="S56" i="78"/>
  <c r="U56" i="78"/>
  <c r="S54" i="78"/>
  <c r="U54" i="78"/>
  <c r="S7" i="78"/>
  <c r="U7" i="78"/>
  <c r="S36" i="78"/>
  <c r="U36" i="78"/>
  <c r="S46" i="78"/>
  <c r="U46" i="78"/>
  <c r="S67" i="78"/>
  <c r="U67" i="78"/>
  <c r="S61" i="78"/>
  <c r="U61" i="78"/>
  <c r="S42" i="78"/>
  <c r="U42" i="78"/>
  <c r="S40" i="78"/>
  <c r="U40" i="78"/>
  <c r="S23" i="78"/>
  <c r="U23" i="78"/>
  <c r="S35" i="78"/>
  <c r="U35" i="78"/>
  <c r="S29" i="78"/>
  <c r="U29" i="78"/>
  <c r="S41" i="78"/>
  <c r="U41" i="78"/>
  <c r="S57" i="78"/>
  <c r="U57" i="78"/>
  <c r="S24" i="78"/>
  <c r="U24" i="78"/>
  <c r="S55" i="78"/>
  <c r="U55" i="78"/>
  <c r="S38" i="78"/>
  <c r="U38" i="78"/>
  <c r="S17" i="78"/>
  <c r="U17" i="78"/>
  <c r="S18" i="78"/>
  <c r="U18" i="78"/>
  <c r="S72" i="78"/>
  <c r="U72" i="78"/>
  <c r="S53" i="78"/>
  <c r="U53" i="78"/>
  <c r="S22" i="78"/>
  <c r="U22" i="78"/>
  <c r="S27" i="78"/>
  <c r="U27" i="78"/>
  <c r="S70" i="78"/>
  <c r="U70" i="78"/>
  <c r="S31" i="78"/>
  <c r="U31" i="78"/>
  <c r="S48" i="78"/>
  <c r="U48" i="78"/>
  <c r="S66" i="78"/>
  <c r="U66" i="78"/>
  <c r="S5" i="78"/>
  <c r="U5" i="78"/>
  <c r="S39" i="78"/>
  <c r="U39" i="78"/>
  <c r="S13" i="78"/>
  <c r="U13" i="78"/>
  <c r="S9" i="78"/>
  <c r="U9" i="78"/>
  <c r="S32" i="78"/>
  <c r="U32" i="78"/>
  <c r="S15" i="78"/>
  <c r="U15" i="78"/>
  <c r="S37" i="78"/>
  <c r="U37" i="78"/>
  <c r="S20" i="78"/>
  <c r="U20" i="78"/>
  <c r="S26" i="78"/>
  <c r="U26" i="78"/>
  <c r="S68" i="78"/>
  <c r="U68" i="78"/>
  <c r="S6" i="78"/>
  <c r="U6" i="78"/>
  <c r="S59" i="78"/>
  <c r="U59" i="78"/>
  <c r="S34" i="78"/>
  <c r="U34" i="78"/>
  <c r="S14" i="78"/>
  <c r="U14" i="78"/>
  <c r="S10" i="78"/>
  <c r="U10" i="78"/>
  <c r="S71" i="78"/>
  <c r="U71" i="78"/>
  <c r="S21" i="78"/>
  <c r="U21" i="78"/>
  <c r="S45" i="78"/>
  <c r="U45" i="78"/>
  <c r="S44" i="78"/>
  <c r="U44" i="78"/>
  <c r="S8" i="78"/>
  <c r="U8" i="78"/>
  <c r="S47" i="78"/>
  <c r="U47" i="78"/>
  <c r="S28" i="78"/>
  <c r="U28" i="78"/>
  <c r="S58" i="78"/>
  <c r="U58" i="78"/>
  <c r="U5" i="75"/>
  <c r="AZ8" i="66"/>
  <c r="V9" i="66"/>
  <c r="AZ13" i="68"/>
  <c r="V19" i="68"/>
  <c r="AZ7" i="66"/>
  <c r="V7" i="66"/>
  <c r="AZ15" i="68"/>
  <c r="V23" i="68"/>
  <c r="AZ17" i="66"/>
  <c r="V27" i="66"/>
  <c r="AZ7" i="68"/>
  <c r="V7" i="68"/>
  <c r="AZ11" i="68"/>
  <c r="V15" i="68"/>
  <c r="AZ13" i="66"/>
  <c r="V19" i="66"/>
  <c r="AZ10" i="68"/>
  <c r="V13" i="68"/>
  <c r="AZ14" i="66"/>
  <c r="V21" i="66"/>
  <c r="AZ15" i="66"/>
  <c r="V23" i="66"/>
  <c r="AZ11" i="66"/>
  <c r="V15" i="66"/>
  <c r="AA15" i="62"/>
  <c r="Q15" i="62"/>
  <c r="AZ14" i="68"/>
  <c r="V21" i="68"/>
  <c r="AZ12" i="66"/>
  <c r="V17" i="66"/>
  <c r="AZ6" i="66"/>
  <c r="V5" i="66"/>
  <c r="AZ10" i="66"/>
  <c r="V13" i="66"/>
  <c r="AZ9" i="66"/>
  <c r="V11" i="66"/>
  <c r="AZ16" i="66"/>
  <c r="V25" i="66"/>
  <c r="AZ6" i="68"/>
  <c r="V5" i="68"/>
  <c r="AZ17" i="68"/>
  <c r="V27" i="68"/>
  <c r="AZ9" i="68"/>
  <c r="V11" i="68"/>
  <c r="AZ8" i="68"/>
  <c r="V9" i="68"/>
  <c r="AZ16" i="68"/>
  <c r="V25" i="68"/>
  <c r="AZ12" i="68"/>
  <c r="V17" i="68"/>
  <c r="AA10" i="62"/>
  <c r="Q10" i="62"/>
  <c r="AA13" i="62"/>
  <c r="Q13" i="62"/>
  <c r="AA5" i="62"/>
  <c r="Q5" i="62"/>
  <c r="AA9" i="62"/>
  <c r="Q9" i="62"/>
  <c r="AA14" i="62"/>
  <c r="Q14" i="62"/>
  <c r="AA16" i="62"/>
  <c r="Q16" i="62"/>
  <c r="AA7" i="62"/>
  <c r="Q7" i="62"/>
  <c r="AA6" i="62"/>
  <c r="Q6" i="62"/>
  <c r="AA11" i="62"/>
  <c r="Q11" i="62"/>
  <c r="AA8" i="62"/>
  <c r="Q8" i="62"/>
  <c r="AA12" i="62"/>
  <c r="Q12" i="62"/>
  <c r="V5" i="75"/>
  <c r="V47" i="75"/>
  <c r="V113" i="75"/>
  <c r="V79" i="75"/>
  <c r="V7" i="75"/>
  <c r="V108" i="75"/>
  <c r="V14" i="75"/>
  <c r="V42" i="75"/>
  <c r="V57" i="75"/>
  <c r="V73" i="75"/>
  <c r="V10" i="75"/>
  <c r="V66" i="75"/>
  <c r="V87" i="75"/>
  <c r="V120" i="75"/>
  <c r="V99" i="75"/>
  <c r="V95" i="75"/>
  <c r="V82" i="75"/>
  <c r="V61" i="75"/>
  <c r="V8" i="75"/>
  <c r="V33" i="75"/>
  <c r="V88" i="75"/>
  <c r="V90" i="75"/>
  <c r="V76" i="75"/>
  <c r="V41" i="75"/>
  <c r="V65" i="75"/>
  <c r="V13" i="75"/>
  <c r="V78" i="75"/>
  <c r="V74" i="75"/>
  <c r="V37" i="75"/>
  <c r="V43" i="75"/>
  <c r="V98" i="75"/>
  <c r="V97" i="75"/>
  <c r="V68" i="75"/>
  <c r="V110" i="75"/>
  <c r="V104" i="75"/>
  <c r="V103" i="75"/>
  <c r="V12" i="75"/>
  <c r="H5" i="75"/>
  <c r="V24" i="75"/>
  <c r="V44" i="75"/>
  <c r="V45" i="75"/>
  <c r="V70" i="75"/>
  <c r="V62" i="75"/>
  <c r="V91" i="75"/>
  <c r="V21" i="75"/>
  <c r="V9" i="75"/>
  <c r="V31" i="75"/>
  <c r="V64" i="75"/>
  <c r="V46" i="75"/>
  <c r="V60" i="75"/>
  <c r="V51" i="75"/>
  <c r="V18" i="75"/>
  <c r="H76" i="75"/>
  <c r="V94" i="75"/>
  <c r="V117" i="75"/>
  <c r="V30" i="75"/>
  <c r="V119" i="75"/>
  <c r="V56" i="75"/>
  <c r="V59" i="75"/>
  <c r="V35" i="75"/>
  <c r="H61" i="75"/>
  <c r="V84" i="75"/>
  <c r="V102" i="75"/>
  <c r="V121" i="75"/>
  <c r="V53" i="75"/>
  <c r="V52" i="75"/>
  <c r="V77" i="75"/>
  <c r="V16" i="75"/>
  <c r="V106" i="75"/>
  <c r="V124" i="75"/>
  <c r="H14" i="75"/>
  <c r="V29" i="75"/>
  <c r="V20" i="75"/>
  <c r="V83" i="75"/>
  <c r="V111" i="75"/>
  <c r="V89" i="75"/>
  <c r="V81" i="75"/>
  <c r="V75" i="75"/>
  <c r="V118" i="75"/>
  <c r="V72" i="75"/>
  <c r="H74" i="75"/>
  <c r="V26" i="75"/>
  <c r="V114" i="75"/>
  <c r="V38" i="75"/>
  <c r="V85" i="75"/>
  <c r="V67" i="75"/>
  <c r="V19" i="75"/>
  <c r="H65" i="75"/>
  <c r="V23" i="75"/>
  <c r="V48" i="75"/>
  <c r="V123" i="75"/>
  <c r="V109" i="75"/>
  <c r="H53" i="75"/>
  <c r="V49" i="75"/>
  <c r="V101" i="75"/>
  <c r="V63" i="75"/>
  <c r="V36" i="75"/>
  <c r="V107" i="75"/>
  <c r="V58" i="75"/>
  <c r="V17" i="75"/>
  <c r="V93" i="75"/>
  <c r="V96" i="75"/>
  <c r="H88" i="75"/>
  <c r="V115" i="75"/>
  <c r="V71" i="75"/>
  <c r="V55" i="75"/>
  <c r="V105" i="75"/>
  <c r="V69" i="75"/>
  <c r="H102" i="75"/>
  <c r="V100" i="75"/>
  <c r="V11" i="75"/>
  <c r="V112" i="75"/>
  <c r="V15" i="75"/>
  <c r="V40" i="75"/>
  <c r="V28" i="75"/>
  <c r="V27" i="75"/>
  <c r="H87" i="75"/>
  <c r="V22" i="75"/>
  <c r="V50" i="75"/>
  <c r="H12" i="75"/>
  <c r="V39" i="75"/>
  <c r="H13" i="75"/>
  <c r="V6" i="75"/>
  <c r="V92" i="75"/>
  <c r="V80" i="75"/>
  <c r="V122" i="75"/>
  <c r="H121" i="75"/>
  <c r="V34" i="75"/>
  <c r="V86" i="75"/>
  <c r="V25" i="75"/>
  <c r="V116" i="75"/>
  <c r="V32" i="75"/>
  <c r="V54" i="75"/>
  <c r="V38" i="78"/>
  <c r="V28" i="78"/>
  <c r="V31" i="78"/>
  <c r="H31" i="78"/>
  <c r="V53" i="78"/>
  <c r="H53" i="78"/>
  <c r="V27" i="78"/>
  <c r="H27" i="78"/>
  <c r="V9" i="78"/>
  <c r="V72" i="78"/>
  <c r="H72" i="78"/>
  <c r="V64" i="78"/>
  <c r="V50" i="78"/>
  <c r="H50" i="78"/>
  <c r="V49" i="78"/>
  <c r="H49" i="78"/>
  <c r="V59" i="78"/>
  <c r="H59" i="78"/>
  <c r="V12" i="78"/>
  <c r="H12" i="78"/>
  <c r="V45" i="78"/>
  <c r="V68" i="78"/>
  <c r="V14" i="78"/>
  <c r="H14" i="78"/>
  <c r="V63" i="78"/>
  <c r="H63" i="78"/>
  <c r="V15" i="78"/>
  <c r="V71" i="78"/>
  <c r="H71" i="78"/>
  <c r="V20" i="78"/>
  <c r="H20" i="78"/>
  <c r="V66" i="78"/>
  <c r="H66" i="78"/>
  <c r="V18" i="78"/>
  <c r="H18" i="78"/>
  <c r="V57" i="78"/>
  <c r="H57" i="78"/>
  <c r="V41" i="78"/>
  <c r="H41" i="78"/>
  <c r="V69" i="78"/>
  <c r="H69" i="78"/>
  <c r="V39" i="78"/>
  <c r="V33" i="78"/>
  <c r="H33" i="78"/>
  <c r="V67" i="78"/>
  <c r="H67" i="78"/>
  <c r="V35" i="78"/>
  <c r="H35" i="78"/>
  <c r="V40" i="78"/>
  <c r="H40" i="78"/>
  <c r="V16" i="78"/>
  <c r="H16" i="78"/>
  <c r="V61" i="78"/>
  <c r="H61" i="78"/>
  <c r="V52" i="78"/>
  <c r="H52" i="78"/>
  <c r="V23" i="78"/>
  <c r="H23" i="78"/>
  <c r="V29" i="78"/>
  <c r="V8" i="78"/>
  <c r="H8" i="78"/>
  <c r="V58" i="78"/>
  <c r="H76" i="78"/>
  <c r="V44" i="78"/>
  <c r="H44" i="78"/>
  <c r="V10" i="78"/>
  <c r="H10" i="78"/>
  <c r="V6" i="78"/>
  <c r="H6" i="78"/>
  <c r="V37" i="78"/>
  <c r="V13" i="78"/>
  <c r="H13" i="78"/>
  <c r="V48" i="78"/>
  <c r="H48" i="78"/>
  <c r="V22" i="78"/>
  <c r="H22" i="78"/>
  <c r="V17" i="78"/>
  <c r="V65" i="78"/>
  <c r="V19" i="78"/>
  <c r="H19" i="78"/>
  <c r="V30" i="78"/>
  <c r="H30" i="78"/>
  <c r="V43" i="78"/>
  <c r="H43" i="78"/>
  <c r="V36" i="78"/>
  <c r="H36" i="78"/>
  <c r="V7" i="78"/>
  <c r="H7" i="78"/>
  <c r="V54" i="78"/>
  <c r="H54" i="78"/>
  <c r="V56" i="78"/>
  <c r="H73" i="78"/>
  <c r="V42" i="78"/>
  <c r="V55" i="78"/>
  <c r="V24" i="78"/>
  <c r="V46" i="78"/>
  <c r="V25" i="78"/>
  <c r="H38" i="78"/>
  <c r="V11" i="78"/>
  <c r="H11" i="78"/>
  <c r="V51" i="78"/>
  <c r="V60" i="78"/>
  <c r="H60" i="78"/>
  <c r="V62" i="78"/>
  <c r="V47" i="78"/>
  <c r="V21" i="78"/>
  <c r="V34" i="78"/>
  <c r="V26" i="78"/>
  <c r="V32" i="78"/>
  <c r="V5" i="78"/>
  <c r="V70" i="78"/>
  <c r="H75" i="78"/>
  <c r="H74" i="78"/>
  <c r="E7" i="69"/>
  <c r="E16" i="69"/>
  <c r="E13" i="62"/>
  <c r="E11" i="62"/>
  <c r="E8" i="69"/>
  <c r="E15" i="69"/>
  <c r="E12" i="62"/>
  <c r="E5" i="69"/>
  <c r="E14" i="69"/>
  <c r="E10" i="62"/>
  <c r="E9" i="62"/>
  <c r="E6" i="62"/>
  <c r="H80" i="75"/>
  <c r="H31" i="75"/>
  <c r="H119" i="75"/>
  <c r="H107" i="75"/>
  <c r="H18" i="75"/>
  <c r="H6" i="75"/>
  <c r="H34" i="75"/>
  <c r="H38" i="75"/>
  <c r="H96" i="75"/>
  <c r="H59" i="75"/>
  <c r="H82" i="75"/>
  <c r="H58" i="75"/>
  <c r="H118" i="75"/>
  <c r="H103" i="75"/>
  <c r="H78" i="75"/>
  <c r="H44" i="75"/>
  <c r="H89" i="75"/>
  <c r="H48" i="75"/>
  <c r="H10" i="75"/>
  <c r="H23" i="75"/>
  <c r="H41" i="75"/>
  <c r="H113" i="75"/>
  <c r="H45" i="75"/>
  <c r="H94" i="75"/>
  <c r="H52" i="75"/>
  <c r="H64" i="75"/>
  <c r="H112" i="75"/>
  <c r="H111" i="75"/>
  <c r="H109" i="75"/>
  <c r="H35" i="75"/>
  <c r="H86" i="75"/>
  <c r="H29" i="75"/>
  <c r="H55" i="75"/>
  <c r="H101" i="75"/>
  <c r="H114" i="75"/>
  <c r="H21" i="75"/>
  <c r="H71" i="75"/>
  <c r="H67" i="75"/>
  <c r="H22" i="75"/>
  <c r="H79" i="75"/>
  <c r="H24" i="75"/>
  <c r="H106" i="75"/>
  <c r="H70" i="75"/>
  <c r="H47" i="75"/>
  <c r="H42" i="75"/>
  <c r="H30" i="75"/>
  <c r="H15" i="75"/>
  <c r="H116" i="75"/>
  <c r="H60" i="75"/>
  <c r="H104" i="75"/>
  <c r="H36" i="75"/>
  <c r="H98" i="75"/>
  <c r="H19" i="75"/>
  <c r="H11" i="75"/>
  <c r="H56" i="75"/>
  <c r="H108" i="75"/>
  <c r="H77" i="75"/>
  <c r="H120" i="75"/>
  <c r="H93" i="75"/>
  <c r="H62" i="75"/>
  <c r="H26" i="75"/>
  <c r="H50" i="75"/>
  <c r="H110" i="75"/>
  <c r="H117" i="75"/>
  <c r="H97" i="75"/>
  <c r="H105" i="75"/>
  <c r="H49" i="75"/>
  <c r="H40" i="75"/>
  <c r="H100" i="75"/>
  <c r="H115" i="75"/>
  <c r="H25" i="75"/>
  <c r="H46" i="75"/>
  <c r="H39" i="75"/>
  <c r="H69" i="75"/>
  <c r="H91" i="75"/>
  <c r="H17" i="75"/>
  <c r="H27" i="75"/>
  <c r="H33" i="75"/>
  <c r="H73" i="75"/>
  <c r="H54" i="75"/>
  <c r="H90" i="75"/>
  <c r="H16" i="75"/>
  <c r="H85" i="75"/>
  <c r="H123" i="75"/>
  <c r="H8" i="75"/>
  <c r="H75" i="75"/>
  <c r="H57" i="75"/>
  <c r="H43" i="75"/>
  <c r="H81" i="75"/>
  <c r="H51" i="75"/>
  <c r="H84" i="75"/>
  <c r="H68" i="75"/>
  <c r="H95" i="75"/>
  <c r="H28" i="75"/>
  <c r="H99" i="75"/>
  <c r="H20" i="75"/>
  <c r="H122" i="75"/>
  <c r="H72" i="75"/>
  <c r="H37" i="75"/>
  <c r="H124" i="75"/>
  <c r="H32" i="75"/>
  <c r="H66" i="75"/>
  <c r="H83" i="75"/>
  <c r="H7" i="75"/>
  <c r="H92" i="75"/>
  <c r="H9" i="75"/>
  <c r="H39" i="78"/>
  <c r="H29" i="78"/>
  <c r="H58" i="78"/>
  <c r="H28" i="78"/>
  <c r="H56" i="78"/>
  <c r="H45" i="78"/>
  <c r="H9" i="78"/>
  <c r="H68" i="78"/>
  <c r="H70" i="78"/>
  <c r="H37" i="78"/>
  <c r="H64" i="78"/>
  <c r="H47" i="78"/>
  <c r="H55" i="78"/>
  <c r="H46" i="78"/>
  <c r="H21" i="78"/>
  <c r="H15" i="78"/>
  <c r="H32" i="78"/>
  <c r="H51" i="78"/>
  <c r="H17" i="78"/>
  <c r="H5" i="78"/>
  <c r="H24" i="78"/>
  <c r="H25" i="78"/>
  <c r="H26" i="78"/>
  <c r="H34" i="78"/>
  <c r="H62" i="78"/>
  <c r="H65" i="78"/>
  <c r="H42" i="78"/>
  <c r="H63" i="75"/>
</calcChain>
</file>

<file path=xl/sharedStrings.xml><?xml version="1.0" encoding="utf-8"?>
<sst xmlns="http://schemas.openxmlformats.org/spreadsheetml/2006/main" count="822" uniqueCount="314">
  <si>
    <t>Por.</t>
  </si>
  <si>
    <t>Poradie</t>
  </si>
  <si>
    <t>Umiest.</t>
  </si>
  <si>
    <t xml:space="preserve">Konečné Výsledky </t>
  </si>
  <si>
    <t>S E K T O R   " A "</t>
  </si>
  <si>
    <t>S E K T O R   " B "</t>
  </si>
  <si>
    <t>S E K T O R   " C "</t>
  </si>
  <si>
    <t>S E K T O R   " D "</t>
  </si>
  <si>
    <t>Meno Pretekára</t>
  </si>
  <si>
    <t>Číslo</t>
  </si>
  <si>
    <t>Váha</t>
  </si>
  <si>
    <t>PORADIE</t>
  </si>
  <si>
    <t>C I P S             B o d y</t>
  </si>
  <si>
    <t>Súčet    umiest.</t>
  </si>
  <si>
    <t>C I P S  BODY</t>
  </si>
  <si>
    <t xml:space="preserve">Pretek č. 1 </t>
  </si>
  <si>
    <t>Pretek č. 2</t>
  </si>
  <si>
    <t>C I P S                B o d y</t>
  </si>
  <si>
    <t>ZO  SRZ</t>
  </si>
  <si>
    <t>Hlavný rozhodca : Miloslav PROCHÁZKA                     Garant RADY : ………………………….            Riaditeľ preteku : ........................................</t>
  </si>
  <si>
    <t>*</t>
  </si>
  <si>
    <t>POCITANIE PORADIA</t>
  </si>
  <si>
    <t>POCITANIE PRETEKAROV SEKTOR   A</t>
  </si>
  <si>
    <t>POCITANIE PRETEKAROV SEKTOR   B</t>
  </si>
  <si>
    <t>POCITANIE PRETEKAROV SEKTOR   C</t>
  </si>
  <si>
    <t>POCITANIE PRETEKAROV SEKTOR   D</t>
  </si>
  <si>
    <t>diskval</t>
  </si>
  <si>
    <t>meno ucastnika C5</t>
  </si>
  <si>
    <t xml:space="preserve"> V Ý S L E D K Y    D R U Ž S T I E V  P O   P R V O M  D V O J K O L E</t>
  </si>
  <si>
    <t>Pretekár1</t>
  </si>
  <si>
    <t>Pretekár2</t>
  </si>
  <si>
    <t>Pretekár3</t>
  </si>
  <si>
    <t>Pretekár4</t>
  </si>
  <si>
    <t>Pretekár5</t>
  </si>
  <si>
    <t>Pretekár6</t>
  </si>
  <si>
    <t>Pretekár7</t>
  </si>
  <si>
    <t>Pretekár8</t>
  </si>
  <si>
    <t>číslo reg.preukazu</t>
  </si>
  <si>
    <t>Vladimír Freund</t>
  </si>
  <si>
    <t>Norbert Németh</t>
  </si>
  <si>
    <t>TRESTY</t>
  </si>
  <si>
    <t>D</t>
  </si>
  <si>
    <t>Z</t>
  </si>
  <si>
    <t>C</t>
  </si>
  <si>
    <t>diskvalifikovaný</t>
  </si>
  <si>
    <t>žltá karta</t>
  </si>
  <si>
    <t>červená karta</t>
  </si>
  <si>
    <t>prazdna bunka</t>
  </si>
  <si>
    <t>CELKOVÉ PORADIE</t>
  </si>
  <si>
    <t>Súčet umiestnení</t>
  </si>
  <si>
    <t>CIPS Body</t>
  </si>
  <si>
    <t xml:space="preserve"> CELKOVE PORADIE</t>
  </si>
  <si>
    <t>Martin Slezák</t>
  </si>
  <si>
    <t>Pavel Madro</t>
  </si>
  <si>
    <t>Vladimír Buchan</t>
  </si>
  <si>
    <t>Pavel Brašeň</t>
  </si>
  <si>
    <t>Tomáš Németh</t>
  </si>
  <si>
    <t>Peter Hrubiak</t>
  </si>
  <si>
    <t>Milan Gažo</t>
  </si>
  <si>
    <t>Zoltán Nagy</t>
  </si>
  <si>
    <t>Jaroslav Haššo</t>
  </si>
  <si>
    <t>Branislav Kriška</t>
  </si>
  <si>
    <t>Martin Haššo</t>
  </si>
  <si>
    <t>Milan Zelenák</t>
  </si>
  <si>
    <t>Pavol Matula</t>
  </si>
  <si>
    <t>Milan Melichar</t>
  </si>
  <si>
    <t>Alexander Pónya</t>
  </si>
  <si>
    <t>Milan Michlík</t>
  </si>
  <si>
    <t>Peter Labát</t>
  </si>
  <si>
    <t>Marián Hasoň</t>
  </si>
  <si>
    <t>Ján Lantaj</t>
  </si>
  <si>
    <t>Marek Gergel</t>
  </si>
  <si>
    <t>Lubomír Krekáč</t>
  </si>
  <si>
    <t>Peter Králik</t>
  </si>
  <si>
    <t>Peter Baránek</t>
  </si>
  <si>
    <t>Rastislav Dudr</t>
  </si>
  <si>
    <t>Jozef Gyukovits</t>
  </si>
  <si>
    <t>Štefan Pupák</t>
  </si>
  <si>
    <t>Pavol Kovács</t>
  </si>
  <si>
    <t>Jozef Vígh ml.</t>
  </si>
  <si>
    <t>Jozef Vígh st.</t>
  </si>
  <si>
    <t>Richard Bartakovics</t>
  </si>
  <si>
    <t>Juraj Bartakovics</t>
  </si>
  <si>
    <t>Attila Jarábek</t>
  </si>
  <si>
    <t>Daniel Thuroczy</t>
  </si>
  <si>
    <t>Peter Hašuk</t>
  </si>
  <si>
    <t>Miloš Galgóci ml.</t>
  </si>
  <si>
    <t>Kristián Szikonya</t>
  </si>
  <si>
    <t>Ján Tárnok</t>
  </si>
  <si>
    <t>Dávid Kopinec</t>
  </si>
  <si>
    <t>Gabriel Drozdík</t>
  </si>
  <si>
    <t>Pavol Dóka</t>
  </si>
  <si>
    <t>Milan Pálinkaš</t>
  </si>
  <si>
    <t>Peter Bendík</t>
  </si>
  <si>
    <t>Ján Grecula</t>
  </si>
  <si>
    <t>Karol Polák</t>
  </si>
  <si>
    <t>Milan Štefan</t>
  </si>
  <si>
    <t>1. Liga  LRU - Fee</t>
  </si>
  <si>
    <t>Ivan Perbecký</t>
  </si>
  <si>
    <t>Alex. Tomanovics</t>
  </si>
  <si>
    <t>Hlavný rozhodca : Miloslav Procházka                      Garant RADY : Ján  Lantaj                 Riaditeľ preteku : Viliam  Ottinger</t>
  </si>
  <si>
    <r>
      <t xml:space="preserve"> </t>
    </r>
    <r>
      <rPr>
        <sz val="14"/>
        <rFont val="Times New Roman"/>
        <family val="1"/>
        <charset val="238"/>
      </rPr>
      <t>Miesto preteku</t>
    </r>
    <r>
      <rPr>
        <b/>
        <sz val="14"/>
        <rFont val="Times New Roman"/>
        <family val="1"/>
        <charset val="238"/>
      </rPr>
      <t xml:space="preserve">: Hlohovec Váh č. 4 Madunický kanál        </t>
    </r>
    <r>
      <rPr>
        <sz val="14"/>
        <rFont val="Times New Roman"/>
        <family val="1"/>
        <charset val="238"/>
      </rPr>
      <t xml:space="preserve"> Dátum : 6. 9. 2014</t>
    </r>
    <r>
      <rPr>
        <b/>
        <sz val="14"/>
        <rFont val="Times New Roman"/>
        <family val="1"/>
        <charset val="238"/>
      </rPr>
      <t xml:space="preserve">     </t>
    </r>
    <r>
      <rPr>
        <sz val="14"/>
        <rFont val="Times New Roman"/>
        <family val="1"/>
        <charset val="238"/>
      </rPr>
      <t>Poradie preteku</t>
    </r>
    <r>
      <rPr>
        <b/>
        <sz val="14"/>
        <rFont val="Times New Roman"/>
        <family val="1"/>
        <charset val="238"/>
      </rPr>
      <t xml:space="preserve">:  </t>
    </r>
    <r>
      <rPr>
        <b/>
        <sz val="16"/>
        <rFont val="Times New Roman"/>
        <family val="1"/>
        <charset val="238"/>
      </rPr>
      <t xml:space="preserve">  3 </t>
    </r>
    <r>
      <rPr>
        <b/>
        <sz val="20"/>
        <rFont val="Times New Roman"/>
        <family val="1"/>
        <charset val="238"/>
      </rPr>
      <t xml:space="preserve">    </t>
    </r>
  </si>
  <si>
    <t>Pretek č. 3</t>
  </si>
  <si>
    <t>Pretek č. 4</t>
  </si>
  <si>
    <t>Umiest- nenie</t>
  </si>
  <si>
    <t>Pora-  die</t>
  </si>
  <si>
    <t>Hlavný rozhodca : Miloslav PROCHÁZKA                      Garant RADY :   Ján  LANTAJ              Riaditeľ preteku : Viliam  OTTINGER</t>
  </si>
  <si>
    <t xml:space="preserve"> V Ý S L E D K Y    D R U Ž S T I E V       L R U  -  F e e d e r      2 0 1 4</t>
  </si>
  <si>
    <t>Dominik Gaža</t>
  </si>
  <si>
    <t>Miesto</t>
  </si>
  <si>
    <t>Meno a priezvisko</t>
  </si>
  <si>
    <t>Družstvo</t>
  </si>
  <si>
    <t>Váha v g.</t>
  </si>
  <si>
    <t>Podpis</t>
  </si>
  <si>
    <t>por.</t>
  </si>
  <si>
    <t>por</t>
  </si>
  <si>
    <t>meno</t>
  </si>
  <si>
    <r>
      <rPr>
        <sz val="14"/>
        <rFont val="Times New Roman"/>
        <family val="1"/>
        <charset val="238"/>
      </rPr>
      <t xml:space="preserve">Dátum : </t>
    </r>
    <r>
      <rPr>
        <b/>
        <sz val="14"/>
        <rFont val="Times New Roman"/>
        <family val="1"/>
        <charset val="238"/>
      </rPr>
      <t xml:space="preserve"> </t>
    </r>
    <r>
      <rPr>
        <b/>
        <sz val="16"/>
        <rFont val="Times New Roman"/>
        <family val="1"/>
        <charset val="238"/>
      </rPr>
      <t>7.9.2014</t>
    </r>
  </si>
  <si>
    <r>
      <rPr>
        <sz val="14"/>
        <rFont val="Times New Roman"/>
        <family val="1"/>
        <charset val="238"/>
      </rPr>
      <t>Poradie preteku:</t>
    </r>
    <r>
      <rPr>
        <b/>
        <sz val="14"/>
        <rFont val="Times New Roman"/>
        <family val="1"/>
        <charset val="238"/>
      </rPr>
      <t xml:space="preserve">       </t>
    </r>
    <r>
      <rPr>
        <b/>
        <sz val="16"/>
        <rFont val="Times New Roman"/>
        <family val="1"/>
        <charset val="238"/>
      </rPr>
      <t>4</t>
    </r>
    <r>
      <rPr>
        <b/>
        <sz val="20"/>
        <rFont val="Times New Roman"/>
        <family val="1"/>
        <charset val="238"/>
      </rPr>
      <t xml:space="preserve"> </t>
    </r>
  </si>
  <si>
    <r>
      <rPr>
        <sz val="12"/>
        <rFont val="Times New Roman"/>
        <family val="1"/>
        <charset val="238"/>
      </rPr>
      <t>Miesto preteku</t>
    </r>
    <r>
      <rPr>
        <b/>
        <sz val="12"/>
        <rFont val="Times New Roman"/>
        <family val="1"/>
        <charset val="238"/>
      </rPr>
      <t>: Hlohovec Váh č. 4 Madunický kanál</t>
    </r>
  </si>
  <si>
    <t>Jozef Gyurkovits</t>
  </si>
  <si>
    <t>Vladimír Lieskay</t>
  </si>
  <si>
    <t>Váženie   sektor  " A "    pretek č. 1</t>
  </si>
  <si>
    <t>Váženie   sektor  " B "    pretek č. 1</t>
  </si>
  <si>
    <t>Váženie   sektor  " C "    pretek č. 1</t>
  </si>
  <si>
    <t>Váženie   sektor  " D "    pretek č. 1</t>
  </si>
  <si>
    <t>Váženie   sektor  " A "    pretek č. 2</t>
  </si>
  <si>
    <t>Váženie   sektor  " D "    pretek č. 2</t>
  </si>
  <si>
    <t>Váženie   sektor  " C "    pretek č. 2</t>
  </si>
  <si>
    <t>Váženie   sektor  " B "    pretek č. 2</t>
  </si>
  <si>
    <t>P1</t>
  </si>
  <si>
    <t>P2</t>
  </si>
  <si>
    <t>Meno</t>
  </si>
  <si>
    <t>Vaha</t>
  </si>
  <si>
    <t>Umiest</t>
  </si>
  <si>
    <t>Por</t>
  </si>
  <si>
    <t>CELKOM</t>
  </si>
  <si>
    <t>PRETEK  1</t>
  </si>
  <si>
    <t>PRETEK  2</t>
  </si>
  <si>
    <t>CIPS           Body</t>
  </si>
  <si>
    <t>MMSR LRU - Feeder 2016  Považská Bystrica</t>
  </si>
  <si>
    <t>klikni na sipku pri Por(stlpec H) a daj zoradit od najmensieho po najvacsie</t>
  </si>
  <si>
    <t>PRETEKY č. 1</t>
  </si>
  <si>
    <t>PRETEKY č.  2</t>
  </si>
  <si>
    <t xml:space="preserve">MsO - MO - Názov Tímu </t>
  </si>
  <si>
    <t>Sereď -Feeder team Sereď</t>
  </si>
  <si>
    <t>Galgoci Miloš</t>
  </si>
  <si>
    <t>Hašuk Peter</t>
  </si>
  <si>
    <t>Černák Peter</t>
  </si>
  <si>
    <t>Scheibenreif Ľudovít</t>
  </si>
  <si>
    <t>Bratislava 1- AWA-S</t>
  </si>
  <si>
    <t>Hason Marián</t>
  </si>
  <si>
    <t>Hojstrič Vladimír</t>
  </si>
  <si>
    <t>Pavle Slavomír</t>
  </si>
  <si>
    <t>Smaha Jiří</t>
  </si>
  <si>
    <t>Nové Zámky  Maros-Mix Tubertini</t>
  </si>
  <si>
    <t>Szikonya Kristián</t>
  </si>
  <si>
    <t>Poročák Peter</t>
  </si>
  <si>
    <t>Gergel Marek</t>
  </si>
  <si>
    <t>Almási Tibor</t>
  </si>
  <si>
    <t>ČR</t>
  </si>
  <si>
    <t>Sičák Pavel</t>
  </si>
  <si>
    <t>Stanek Karel</t>
  </si>
  <si>
    <t>Řezáč Jan ml.</t>
  </si>
  <si>
    <t>Řezáč Jan st.</t>
  </si>
  <si>
    <t>Hlohovec - Browvning</t>
  </si>
  <si>
    <t>Haššo Jaroslav</t>
  </si>
  <si>
    <t>Kriška Branislav</t>
  </si>
  <si>
    <t>Haššo Martin</t>
  </si>
  <si>
    <t>Kopinec David</t>
  </si>
  <si>
    <t>Začko Miroslav</t>
  </si>
  <si>
    <t>Košice A</t>
  </si>
  <si>
    <t>Slašťan Ján</t>
  </si>
  <si>
    <t>Amrich Dalibor</t>
  </si>
  <si>
    <t>Ungvári Martin</t>
  </si>
  <si>
    <t>Paľko Peter</t>
  </si>
  <si>
    <t>Ráthy Alexander</t>
  </si>
  <si>
    <t>Dolný Kubín - Robinson</t>
  </si>
  <si>
    <t>Púčik Jozef</t>
  </si>
  <si>
    <t>Gajdošík Rudolf</t>
  </si>
  <si>
    <t>Kosmeľ Miroslav</t>
  </si>
  <si>
    <t>Mesároš Peter</t>
  </si>
  <si>
    <t>Vajdulák Leonard</t>
  </si>
  <si>
    <t>Nová Baňa - Masterfish</t>
  </si>
  <si>
    <t>Rovenský Denis</t>
  </si>
  <si>
    <t>Rovenský Ivan</t>
  </si>
  <si>
    <t>Mindák Tomáš</t>
  </si>
  <si>
    <t>Šimko Jozef</t>
  </si>
  <si>
    <t>Molnár Róbert</t>
  </si>
  <si>
    <t>Dunajská Streda - Golden feeder team</t>
  </si>
  <si>
    <t>Borsányi Peter</t>
  </si>
  <si>
    <t>Kiss Rudolf</t>
  </si>
  <si>
    <t>Horváth Oszkár</t>
  </si>
  <si>
    <t>Szabó Ladislav</t>
  </si>
  <si>
    <t>Košice C - Sensas</t>
  </si>
  <si>
    <t>Hirjak Peter</t>
  </si>
  <si>
    <t>Ninčák Martin</t>
  </si>
  <si>
    <t>Bakič Peter</t>
  </si>
  <si>
    <t>Ninčák Ján</t>
  </si>
  <si>
    <t>Trebišov</t>
  </si>
  <si>
    <t>Šimko Maroš</t>
  </si>
  <si>
    <t>Kolodý Matúš</t>
  </si>
  <si>
    <t>Polák Karol</t>
  </si>
  <si>
    <t>Krasnický Michal</t>
  </si>
  <si>
    <t>Považská Bystrica B</t>
  </si>
  <si>
    <t>Smataník Martin</t>
  </si>
  <si>
    <t>Luhový Peter</t>
  </si>
  <si>
    <t>Majčiník Miloš</t>
  </si>
  <si>
    <t>Košice D - Tubertini</t>
  </si>
  <si>
    <t>Molnár Patrik</t>
  </si>
  <si>
    <t>Kovalkovič Gabriel</t>
  </si>
  <si>
    <t>Breuer Richard</t>
  </si>
  <si>
    <t>Marcelová</t>
  </si>
  <si>
    <t>Jenei Ľudovít</t>
  </si>
  <si>
    <t>Dobrocsányi Ladislav</t>
  </si>
  <si>
    <t>Schulcz Norbert</t>
  </si>
  <si>
    <t>Takács Ladislav</t>
  </si>
  <si>
    <t>Bratislava 2 - Trabucco</t>
  </si>
  <si>
    <t>Ponya Alexander</t>
  </si>
  <si>
    <t>Dóka Pavol</t>
  </si>
  <si>
    <t>Palinkáš Milan</t>
  </si>
  <si>
    <t>Matula Pavol</t>
  </si>
  <si>
    <t>Galanta -Sensas A</t>
  </si>
  <si>
    <t>Gažo Milan</t>
  </si>
  <si>
    <t>JarábekAttila</t>
  </si>
  <si>
    <t>Hikkel Imrich</t>
  </si>
  <si>
    <t>Galanta - Sensas B</t>
  </si>
  <si>
    <t>Karvaš Kamil</t>
  </si>
  <si>
    <t>Koller Roland</t>
  </si>
  <si>
    <t>Korman Patrik</t>
  </si>
  <si>
    <t>Szabó Tomáš</t>
  </si>
  <si>
    <t>Komárno -Tubertini</t>
  </si>
  <si>
    <t>Hodek Oto</t>
  </si>
  <si>
    <t>Foldes Zoltán</t>
  </si>
  <si>
    <t>Beke Zoltán</t>
  </si>
  <si>
    <t>Paksi Nick</t>
  </si>
  <si>
    <t xml:space="preserve">Považská Bystrica A  Browning </t>
  </si>
  <si>
    <t>Zelenák Milan</t>
  </si>
  <si>
    <t>Košecký David</t>
  </si>
  <si>
    <t>Slamka Marek</t>
  </si>
  <si>
    <t>Pavlík Jaroslav</t>
  </si>
  <si>
    <t>Bratislava 5 - Abramis A</t>
  </si>
  <si>
    <t>Križan Martin</t>
  </si>
  <si>
    <t>Buchan Matej</t>
  </si>
  <si>
    <t>Hirjak Miroslav</t>
  </si>
  <si>
    <t>Chandoga Peter</t>
  </si>
  <si>
    <t>Bratislava 5 - Abramis B</t>
  </si>
  <si>
    <t>Perbecký Ivan</t>
  </si>
  <si>
    <t>Buchan Vladimír</t>
  </si>
  <si>
    <t>Tamáš Ľudovít</t>
  </si>
  <si>
    <t>Senec - Energofish</t>
  </si>
  <si>
    <t>Milošovič Martin</t>
  </si>
  <si>
    <t>Kasan Andrej</t>
  </si>
  <si>
    <t>Németh Norbert</t>
  </si>
  <si>
    <t>Bartakovics Richard</t>
  </si>
  <si>
    <t>Dunajská Streda  Szenzal</t>
  </si>
  <si>
    <t>Tomanovics Alexand</t>
  </si>
  <si>
    <t>Tuka František</t>
  </si>
  <si>
    <t>Pupák Štefan</t>
  </si>
  <si>
    <t>Gyurkovits Jozef</t>
  </si>
  <si>
    <t>Dunajská Lužná MVDY</t>
  </si>
  <si>
    <t>Pavelka Roman st</t>
  </si>
  <si>
    <t>Pavelka Roman ml</t>
  </si>
  <si>
    <t>Madro Pavol</t>
  </si>
  <si>
    <t>Psota Igor</t>
  </si>
  <si>
    <t>Kriška Jakub</t>
  </si>
  <si>
    <t>I.</t>
  </si>
  <si>
    <t>Pilek Patrik</t>
  </si>
  <si>
    <t>Mihálik Martin</t>
  </si>
  <si>
    <t>Divéky Jozef</t>
  </si>
  <si>
    <t>Zálešák Petr</t>
  </si>
  <si>
    <t>II</t>
  </si>
  <si>
    <t>Dulay Samuel</t>
  </si>
  <si>
    <t>Žilinčík Michal</t>
  </si>
  <si>
    <t>Gaža Dominik</t>
  </si>
  <si>
    <t>Kameniczky Karol</t>
  </si>
  <si>
    <t>III</t>
  </si>
  <si>
    <t>X</t>
  </si>
  <si>
    <t>Y</t>
  </si>
  <si>
    <t>W</t>
  </si>
  <si>
    <t>bb</t>
  </si>
  <si>
    <t>cc</t>
  </si>
  <si>
    <t>dd</t>
  </si>
  <si>
    <t>vv</t>
  </si>
  <si>
    <t>a</t>
  </si>
  <si>
    <t>b</t>
  </si>
  <si>
    <t>c</t>
  </si>
  <si>
    <t>d</t>
  </si>
  <si>
    <t>e</t>
  </si>
  <si>
    <t>f</t>
  </si>
  <si>
    <t>g</t>
  </si>
  <si>
    <t>h</t>
  </si>
  <si>
    <t>MM SR LRU - FEE</t>
  </si>
  <si>
    <t xml:space="preserve">Hlavný rozhodca :  Hupková        Garant RADY : Pavelková M.       Riaditeľ preteku : Začko M.  </t>
  </si>
  <si>
    <r>
      <t xml:space="preserve"> </t>
    </r>
    <r>
      <rPr>
        <sz val="14"/>
        <rFont val="Times New Roman"/>
        <family val="1"/>
        <charset val="238"/>
      </rPr>
      <t>Miesto pretekov</t>
    </r>
    <r>
      <rPr>
        <b/>
        <sz val="14"/>
        <rFont val="Times New Roman"/>
        <family val="1"/>
        <charset val="238"/>
      </rPr>
      <t xml:space="preserve">: Madunice     </t>
    </r>
    <r>
      <rPr>
        <sz val="14"/>
        <rFont val="Times New Roman"/>
        <family val="1"/>
        <charset val="238"/>
      </rPr>
      <t xml:space="preserve"> Dátum : 6.10.2019</t>
    </r>
    <r>
      <rPr>
        <b/>
        <sz val="14"/>
        <rFont val="Times New Roman"/>
        <family val="1"/>
        <charset val="238"/>
      </rPr>
      <t xml:space="preserve">      </t>
    </r>
    <r>
      <rPr>
        <sz val="14"/>
        <rFont val="Times New Roman"/>
        <family val="1"/>
        <charset val="238"/>
      </rPr>
      <t>Poradie pretekov</t>
    </r>
    <r>
      <rPr>
        <b/>
        <sz val="14"/>
        <rFont val="Times New Roman"/>
        <family val="1"/>
        <charset val="238"/>
      </rPr>
      <t>:       2</t>
    </r>
    <r>
      <rPr>
        <b/>
        <sz val="20"/>
        <rFont val="Times New Roman"/>
        <family val="1"/>
        <charset val="238"/>
      </rPr>
      <t xml:space="preserve"> </t>
    </r>
  </si>
  <si>
    <r>
      <t xml:space="preserve"> </t>
    </r>
    <r>
      <rPr>
        <sz val="14"/>
        <rFont val="Times New Roman"/>
        <family val="1"/>
        <charset val="238"/>
      </rPr>
      <t>Miesto pretekov</t>
    </r>
    <r>
      <rPr>
        <b/>
        <sz val="14"/>
        <rFont val="Times New Roman"/>
        <family val="1"/>
        <charset val="238"/>
      </rPr>
      <t xml:space="preserve">: Madunice </t>
    </r>
    <r>
      <rPr>
        <sz val="14"/>
        <rFont val="Times New Roman"/>
        <family val="1"/>
        <charset val="238"/>
      </rPr>
      <t xml:space="preserve"> Dátum : 5.10.2019</t>
    </r>
    <r>
      <rPr>
        <b/>
        <sz val="14"/>
        <rFont val="Times New Roman"/>
        <family val="1"/>
        <charset val="238"/>
      </rPr>
      <t xml:space="preserve">       </t>
    </r>
    <r>
      <rPr>
        <sz val="14"/>
        <rFont val="Times New Roman"/>
        <family val="1"/>
        <charset val="238"/>
      </rPr>
      <t>Poradie pretekov</t>
    </r>
    <r>
      <rPr>
        <b/>
        <sz val="14"/>
        <rFont val="Times New Roman"/>
        <family val="1"/>
        <charset val="238"/>
      </rPr>
      <t xml:space="preserve">:     </t>
    </r>
    <r>
      <rPr>
        <b/>
        <sz val="20"/>
        <rFont val="Times New Roman"/>
        <family val="1"/>
        <charset val="238"/>
      </rPr>
      <t xml:space="preserve"> </t>
    </r>
    <r>
      <rPr>
        <b/>
        <sz val="14"/>
        <rFont val="Times New Roman"/>
        <family val="1"/>
        <charset val="238"/>
      </rPr>
      <t xml:space="preserve"> 1 </t>
    </r>
  </si>
  <si>
    <t>Miesto preteku: Madunice</t>
  </si>
  <si>
    <t>Dátum: 5.10.2019</t>
  </si>
  <si>
    <t>Dátum:  5.10.2019</t>
  </si>
  <si>
    <t>Dátum: 6.10.2019</t>
  </si>
  <si>
    <t>MMSR LRU - FEEDER  Madunice  5.-6.10.2019</t>
  </si>
  <si>
    <t>Vaško Tomáš</t>
  </si>
  <si>
    <t>Beniš Ján</t>
  </si>
  <si>
    <t>Kundrát Tomáš</t>
  </si>
  <si>
    <t>Gajdoš Patrik</t>
  </si>
  <si>
    <t>Šulan Roman</t>
  </si>
  <si>
    <t>PSOTA</t>
  </si>
  <si>
    <t>NEPARNY</t>
  </si>
  <si>
    <t>Breuer Juraj</t>
  </si>
  <si>
    <t>Vígh Jozef</t>
  </si>
  <si>
    <t>Brašen Pavol</t>
  </si>
  <si>
    <t xml:space="preserve">Záparaník Marian </t>
  </si>
  <si>
    <t>OOO</t>
  </si>
  <si>
    <t>MMSR LRU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</si>
</sst>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9" x14ac:knownFonts="1">
    <font>
      <sz val="10"/>
      <name val="Arial"/>
      <charset val="238"/>
    </font>
    <font>
      <b/>
      <sz val="14"/>
      <name val="Times New Roman"/>
      <family val="1"/>
      <charset val="238"/>
    </font>
    <font>
      <b/>
      <sz val="11"/>
      <name val="Times New Roman"/>
      <family val="1"/>
      <charset val="238"/>
    </font>
    <font>
      <b/>
      <sz val="12"/>
      <name val="Times New Roman"/>
      <family val="1"/>
      <charset val="238"/>
    </font>
    <font>
      <b/>
      <sz val="10"/>
      <name val="Times New Roman"/>
      <family val="1"/>
      <charset val="238"/>
    </font>
    <font>
      <b/>
      <sz val="18"/>
      <name val="Times New Roman"/>
      <family val="1"/>
      <charset val="238"/>
    </font>
    <font>
      <sz val="14"/>
      <name val="Times New Roman"/>
      <family val="1"/>
      <charset val="238"/>
    </font>
    <font>
      <b/>
      <sz val="16"/>
      <name val="Times New Roman"/>
      <family val="1"/>
      <charset val="238"/>
    </font>
    <font>
      <b/>
      <sz val="13.4"/>
      <name val="Times New Roman"/>
      <family val="1"/>
      <charset val="238"/>
    </font>
    <font>
      <sz val="10"/>
      <name val="Times New Roman"/>
      <family val="1"/>
      <charset val="238"/>
    </font>
    <font>
      <sz val="11"/>
      <name val="Times New Roman"/>
      <family val="1"/>
      <charset val="238"/>
    </font>
    <font>
      <sz val="12"/>
      <name val="Times New Roman"/>
      <family val="1"/>
      <charset val="238"/>
    </font>
    <font>
      <sz val="18"/>
      <name val="Times New Roman"/>
      <family val="1"/>
      <charset val="238"/>
    </font>
    <font>
      <sz val="10"/>
      <name val="Arial"/>
      <family val="2"/>
      <charset val="238"/>
    </font>
    <font>
      <b/>
      <sz val="18"/>
      <name val="Arial"/>
      <family val="2"/>
      <charset val="238"/>
    </font>
    <font>
      <sz val="11"/>
      <name val="Arial"/>
      <family val="2"/>
      <charset val="238"/>
    </font>
    <font>
      <b/>
      <sz val="9"/>
      <name val="Times New Roman"/>
      <family val="1"/>
      <charset val="238"/>
    </font>
    <font>
      <b/>
      <sz val="26"/>
      <name val="Times New Roman"/>
      <family val="1"/>
      <charset val="238"/>
    </font>
    <font>
      <b/>
      <sz val="20"/>
      <name val="Times New Roman"/>
      <family val="1"/>
      <charset val="238"/>
    </font>
    <font>
      <sz val="8"/>
      <name val="Arial"/>
      <family val="2"/>
      <charset val="238"/>
    </font>
    <font>
      <b/>
      <sz val="10"/>
      <name val="Arial"/>
      <family val="2"/>
      <charset val="238"/>
    </font>
    <font>
      <sz val="12"/>
      <name val="Arial"/>
      <family val="2"/>
      <charset val="238"/>
    </font>
    <font>
      <b/>
      <sz val="20"/>
      <name val="Arial"/>
      <family val="2"/>
      <charset val="238"/>
    </font>
    <font>
      <sz val="14"/>
      <name val="Arial"/>
      <family val="2"/>
      <charset val="238"/>
    </font>
    <font>
      <b/>
      <sz val="24"/>
      <name val="Times New Roman"/>
      <family val="1"/>
      <charset val="238"/>
    </font>
    <font>
      <b/>
      <sz val="22"/>
      <name val="Times New Roman"/>
      <family val="1"/>
      <charset val="238"/>
    </font>
    <font>
      <b/>
      <sz val="8"/>
      <name val="Times New Roman"/>
      <family val="1"/>
      <charset val="238"/>
    </font>
    <font>
      <sz val="16"/>
      <name val="Times New Roman"/>
      <family val="1"/>
      <charset val="238"/>
    </font>
    <font>
      <sz val="16"/>
      <name val="Arial"/>
      <family val="2"/>
      <charset val="238"/>
    </font>
  </fonts>
  <fills count="2">
    <fill>
      <patternFill patternType="none"/>
    </fill>
    <fill>
      <patternFill patternType="gray125"/>
    </fill>
  </fills>
  <borders count="85">
    <border>
      <left/>
      <right/>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diagonal/>
    </border>
    <border>
      <left/>
      <right style="thin">
        <color indexed="64"/>
      </right>
      <top style="double">
        <color indexed="64"/>
      </top>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thin">
        <color indexed="64"/>
      </top>
      <bottom style="medium">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s>
  <cellStyleXfs count="1">
    <xf numFmtId="0" fontId="0" fillId="0" borderId="0"/>
  </cellStyleXfs>
  <cellXfs count="311">
    <xf numFmtId="0" fontId="0" fillId="0" borderId="0" xfId="0"/>
    <xf numFmtId="0" fontId="4" fillId="0" borderId="0" xfId="0" applyFont="1"/>
    <xf numFmtId="0" fontId="4" fillId="0" borderId="1" xfId="0" applyFont="1" applyBorder="1" applyAlignment="1">
      <alignment horizontal="center" vertical="center"/>
    </xf>
    <xf numFmtId="0" fontId="4" fillId="0" borderId="0" xfId="0" applyFont="1" applyBorder="1"/>
    <xf numFmtId="0" fontId="4" fillId="0" borderId="2" xfId="0" applyFont="1" applyBorder="1" applyAlignment="1">
      <alignment horizontal="center" vertical="center"/>
    </xf>
    <xf numFmtId="0" fontId="4" fillId="0" borderId="0" xfId="0" applyFont="1" applyBorder="1" applyAlignment="1">
      <alignment horizontal="center" vertical="center"/>
    </xf>
    <xf numFmtId="0" fontId="2" fillId="0" borderId="0" xfId="0" applyFont="1" applyBorder="1" applyAlignment="1">
      <alignment horizontal="center" vertical="center"/>
    </xf>
    <xf numFmtId="0" fontId="4" fillId="0" borderId="3" xfId="0" applyFont="1" applyBorder="1" applyAlignment="1">
      <alignment horizontal="center" vertical="center"/>
    </xf>
    <xf numFmtId="0" fontId="0" fillId="0" borderId="0" xfId="0" applyBorder="1"/>
    <xf numFmtId="0" fontId="10" fillId="0" borderId="14" xfId="0" applyFont="1" applyBorder="1" applyAlignment="1">
      <alignment horizontal="center" vertical="center"/>
    </xf>
    <xf numFmtId="164" fontId="0" fillId="0" borderId="0" xfId="0" applyNumberFormat="1"/>
    <xf numFmtId="3" fontId="0" fillId="0" borderId="0" xfId="0" applyNumberFormat="1"/>
    <xf numFmtId="164" fontId="0" fillId="0" borderId="1" xfId="0" applyNumberFormat="1" applyBorder="1"/>
    <xf numFmtId="3" fontId="0" fillId="0" borderId="0" xfId="0" applyNumberFormat="1" applyBorder="1"/>
    <xf numFmtId="164" fontId="0" fillId="0" borderId="2" xfId="0" applyNumberFormat="1" applyBorder="1"/>
    <xf numFmtId="3" fontId="0" fillId="0" borderId="43" xfId="0" applyNumberFormat="1" applyBorder="1"/>
    <xf numFmtId="0" fontId="0" fillId="0" borderId="43" xfId="0" applyBorder="1"/>
    <xf numFmtId="1" fontId="0" fillId="0" borderId="1" xfId="0" applyNumberFormat="1" applyBorder="1"/>
    <xf numFmtId="3" fontId="13" fillId="0" borderId="0" xfId="0" applyNumberFormat="1" applyFont="1" applyBorder="1"/>
    <xf numFmtId="1" fontId="0" fillId="0" borderId="2" xfId="0" applyNumberFormat="1" applyBorder="1"/>
    <xf numFmtId="3" fontId="13" fillId="0" borderId="43" xfId="0" applyNumberFormat="1" applyFont="1" applyBorder="1"/>
    <xf numFmtId="0" fontId="13" fillId="0" borderId="0" xfId="0" applyFont="1"/>
    <xf numFmtId="164" fontId="20" fillId="0" borderId="25" xfId="0" applyNumberFormat="1" applyFont="1" applyBorder="1"/>
    <xf numFmtId="164" fontId="20" fillId="0" borderId="24" xfId="0" applyNumberFormat="1" applyFont="1" applyBorder="1"/>
    <xf numFmtId="0" fontId="20" fillId="0" borderId="25" xfId="0" applyFont="1" applyBorder="1"/>
    <xf numFmtId="0" fontId="20" fillId="0" borderId="24" xfId="0" applyFont="1" applyBorder="1"/>
    <xf numFmtId="0" fontId="11" fillId="0" borderId="0" xfId="0" applyFont="1" applyBorder="1" applyAlignment="1">
      <alignment horizontal="left"/>
    </xf>
    <xf numFmtId="0" fontId="10" fillId="0" borderId="13" xfId="0" applyFont="1" applyBorder="1" applyAlignment="1" applyProtection="1">
      <alignment horizontal="center" vertical="center"/>
      <protection locked="0" hidden="1"/>
    </xf>
    <xf numFmtId="0" fontId="10" fillId="0" borderId="14" xfId="0" applyFont="1" applyBorder="1" applyAlignment="1" applyProtection="1">
      <alignment horizontal="center" vertical="center"/>
      <protection locked="0" hidden="1"/>
    </xf>
    <xf numFmtId="3" fontId="13" fillId="0" borderId="0" xfId="0" applyNumberFormat="1" applyFont="1" applyFill="1" applyBorder="1"/>
    <xf numFmtId="0" fontId="0" fillId="0" borderId="0" xfId="0" applyFill="1" applyBorder="1"/>
    <xf numFmtId="164" fontId="20" fillId="0" borderId="25" xfId="0" applyNumberFormat="1" applyFont="1" applyFill="1" applyBorder="1"/>
    <xf numFmtId="164" fontId="10" fillId="0" borderId="5" xfId="0" applyNumberFormat="1" applyFont="1" applyBorder="1" applyAlignment="1" applyProtection="1">
      <alignment horizontal="center" vertical="center"/>
      <protection hidden="1"/>
    </xf>
    <xf numFmtId="0" fontId="2" fillId="0" borderId="35" xfId="0" applyFont="1" applyBorder="1" applyAlignment="1" applyProtection="1">
      <alignment horizontal="center" vertical="center" wrapText="1"/>
      <protection hidden="1"/>
    </xf>
    <xf numFmtId="164" fontId="4" fillId="0" borderId="33" xfId="0" applyNumberFormat="1" applyFont="1" applyBorder="1" applyAlignment="1" applyProtection="1">
      <alignment horizontal="center" vertical="center"/>
      <protection hidden="1"/>
    </xf>
    <xf numFmtId="3" fontId="4" fillId="0" borderId="31" xfId="0" applyNumberFormat="1" applyFont="1" applyBorder="1" applyAlignment="1" applyProtection="1">
      <alignment horizontal="center" vertical="center"/>
      <protection hidden="1"/>
    </xf>
    <xf numFmtId="0" fontId="4" fillId="0" borderId="32" xfId="0" applyFont="1" applyBorder="1" applyAlignment="1" applyProtection="1">
      <alignment horizontal="center" vertical="center"/>
      <protection hidden="1"/>
    </xf>
    <xf numFmtId="3" fontId="7" fillId="0" borderId="18" xfId="0" applyNumberFormat="1" applyFont="1" applyBorder="1" applyAlignment="1" applyProtection="1">
      <alignment horizontal="center" vertical="center"/>
      <protection hidden="1"/>
    </xf>
    <xf numFmtId="0" fontId="7" fillId="0" borderId="15" xfId="0" applyFont="1" applyBorder="1" applyAlignment="1" applyProtection="1">
      <alignment horizontal="center" vertical="center"/>
      <protection hidden="1"/>
    </xf>
    <xf numFmtId="0" fontId="17" fillId="0" borderId="6" xfId="0" applyFont="1" applyBorder="1" applyAlignment="1" applyProtection="1">
      <alignment horizontal="center" vertical="center"/>
      <protection hidden="1"/>
    </xf>
    <xf numFmtId="3" fontId="7" fillId="0" borderId="26" xfId="0" applyNumberFormat="1" applyFont="1" applyBorder="1" applyAlignment="1" applyProtection="1">
      <alignment horizontal="center" vertical="center"/>
      <protection hidden="1"/>
    </xf>
    <xf numFmtId="0" fontId="5" fillId="0" borderId="16" xfId="0" applyFont="1" applyBorder="1" applyAlignment="1" applyProtection="1">
      <alignment horizontal="center" vertical="center"/>
      <protection hidden="1"/>
    </xf>
    <xf numFmtId="164" fontId="1" fillId="0" borderId="34" xfId="0" applyNumberFormat="1" applyFont="1" applyBorder="1" applyAlignment="1" applyProtection="1">
      <alignment horizontal="center" vertical="center"/>
      <protection hidden="1"/>
    </xf>
    <xf numFmtId="3" fontId="1" fillId="0" borderId="20" xfId="0" applyNumberFormat="1" applyFont="1" applyBorder="1" applyAlignment="1" applyProtection="1">
      <alignment horizontal="center" vertical="center"/>
      <protection hidden="1"/>
    </xf>
    <xf numFmtId="0" fontId="5" fillId="0" borderId="62" xfId="0" applyFont="1" applyBorder="1" applyAlignment="1" applyProtection="1">
      <alignment horizontal="center" vertical="center"/>
      <protection hidden="1"/>
    </xf>
    <xf numFmtId="164" fontId="4" fillId="0" borderId="19" xfId="0" applyNumberFormat="1" applyFont="1" applyBorder="1" applyAlignment="1" applyProtection="1">
      <alignment horizontal="center" vertical="center"/>
      <protection hidden="1"/>
    </xf>
    <xf numFmtId="3" fontId="4" fillId="0" borderId="17" xfId="0" applyNumberFormat="1" applyFont="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3" fontId="7" fillId="0" borderId="19" xfId="0" applyNumberFormat="1" applyFont="1" applyBorder="1" applyAlignment="1" applyProtection="1">
      <alignment horizontal="center" vertical="center"/>
      <protection hidden="1"/>
    </xf>
    <xf numFmtId="0" fontId="7" fillId="0" borderId="17" xfId="0" applyFont="1" applyBorder="1" applyAlignment="1" applyProtection="1">
      <alignment horizontal="center" vertical="center"/>
      <protection hidden="1"/>
    </xf>
    <xf numFmtId="0" fontId="17" fillId="0" borderId="7" xfId="0" applyFont="1" applyBorder="1" applyAlignment="1" applyProtection="1">
      <alignment horizontal="center" vertical="center"/>
      <protection hidden="1"/>
    </xf>
    <xf numFmtId="3" fontId="7" fillId="0" borderId="27" xfId="0" applyNumberFormat="1" applyFont="1" applyBorder="1" applyAlignment="1" applyProtection="1">
      <alignment horizontal="center" vertical="center"/>
      <protection hidden="1"/>
    </xf>
    <xf numFmtId="0" fontId="5" fillId="0" borderId="4" xfId="0" applyFont="1" applyBorder="1" applyAlignment="1" applyProtection="1">
      <alignment horizontal="center" vertical="center"/>
      <protection hidden="1"/>
    </xf>
    <xf numFmtId="164" fontId="1" fillId="0" borderId="18" xfId="0" applyNumberFormat="1" applyFont="1" applyBorder="1" applyAlignment="1" applyProtection="1">
      <alignment horizontal="center" vertical="center"/>
      <protection hidden="1"/>
    </xf>
    <xf numFmtId="3" fontId="1" fillId="0" borderId="17" xfId="0" applyNumberFormat="1" applyFont="1" applyBorder="1" applyAlignment="1" applyProtection="1">
      <alignment horizontal="center" vertical="center"/>
      <protection hidden="1"/>
    </xf>
    <xf numFmtId="0" fontId="7" fillId="0" borderId="27" xfId="0" applyNumberFormat="1" applyFont="1" applyBorder="1" applyAlignment="1" applyProtection="1">
      <alignment horizontal="center" vertical="center"/>
      <protection hidden="1"/>
    </xf>
    <xf numFmtId="0" fontId="2" fillId="0" borderId="36" xfId="0" applyFont="1" applyBorder="1" applyAlignment="1" applyProtection="1">
      <alignment horizontal="center" vertical="center" wrapText="1"/>
      <protection hidden="1"/>
    </xf>
    <xf numFmtId="3" fontId="4" fillId="0" borderId="14" xfId="0" applyNumberFormat="1" applyFont="1" applyBorder="1" applyAlignment="1" applyProtection="1">
      <alignment horizontal="center" vertical="center"/>
      <protection hidden="1"/>
    </xf>
    <xf numFmtId="0" fontId="4" fillId="0" borderId="24" xfId="0" applyFont="1" applyBorder="1" applyAlignment="1" applyProtection="1">
      <alignment horizontal="center" vertical="center"/>
      <protection hidden="1"/>
    </xf>
    <xf numFmtId="3" fontId="7" fillId="0" borderId="13" xfId="0" applyNumberFormat="1" applyFont="1" applyBorder="1" applyAlignment="1" applyProtection="1">
      <alignment horizontal="center" vertical="center"/>
      <protection hidden="1"/>
    </xf>
    <xf numFmtId="0" fontId="7" fillId="0" borderId="14" xfId="0" applyFont="1" applyBorder="1" applyAlignment="1" applyProtection="1">
      <alignment horizontal="center" vertical="center"/>
      <protection hidden="1"/>
    </xf>
    <xf numFmtId="0" fontId="17" fillId="0" borderId="8" xfId="0" applyFont="1" applyBorder="1" applyAlignment="1" applyProtection="1">
      <alignment horizontal="center" vertical="center"/>
      <protection hidden="1"/>
    </xf>
    <xf numFmtId="3" fontId="7" fillId="0" borderId="28" xfId="0" applyNumberFormat="1" applyFont="1" applyBorder="1" applyAlignment="1" applyProtection="1">
      <alignment horizontal="center" vertical="center"/>
      <protection hidden="1"/>
    </xf>
    <xf numFmtId="0" fontId="5" fillId="0" borderId="5" xfId="0" applyFont="1" applyBorder="1" applyAlignment="1" applyProtection="1">
      <alignment horizontal="center" vertical="center"/>
      <protection hidden="1"/>
    </xf>
    <xf numFmtId="164" fontId="1" fillId="0" borderId="21" xfId="0" applyNumberFormat="1" applyFont="1" applyBorder="1" applyAlignment="1" applyProtection="1">
      <alignment horizontal="center" vertical="center"/>
      <protection hidden="1"/>
    </xf>
    <xf numFmtId="3" fontId="1" fillId="0" borderId="22" xfId="0" applyNumberFormat="1" applyFont="1" applyBorder="1" applyAlignment="1" applyProtection="1">
      <alignment horizontal="center" vertical="center"/>
      <protection hidden="1"/>
    </xf>
    <xf numFmtId="0" fontId="9" fillId="0" borderId="9" xfId="0" applyFont="1" applyBorder="1" applyAlignment="1" applyProtection="1">
      <alignment horizontal="center" vertical="center"/>
      <protection hidden="1"/>
    </xf>
    <xf numFmtId="0" fontId="9" fillId="0" borderId="10" xfId="0" applyFont="1" applyBorder="1" applyAlignment="1" applyProtection="1">
      <alignment horizontal="center" vertical="center"/>
      <protection hidden="1"/>
    </xf>
    <xf numFmtId="0" fontId="9" fillId="0" borderId="11" xfId="0" applyFont="1" applyBorder="1" applyAlignment="1" applyProtection="1">
      <alignment horizontal="center" vertical="center"/>
      <protection hidden="1"/>
    </xf>
    <xf numFmtId="0" fontId="9" fillId="0" borderId="12" xfId="0" applyFont="1" applyBorder="1" applyAlignment="1" applyProtection="1">
      <alignment horizontal="center" vertical="center"/>
      <protection hidden="1"/>
    </xf>
    <xf numFmtId="164" fontId="4" fillId="0" borderId="13" xfId="0" applyNumberFormat="1" applyFont="1" applyBorder="1" applyAlignment="1" applyProtection="1">
      <alignment horizontal="center" vertical="center"/>
      <protection hidden="1"/>
    </xf>
    <xf numFmtId="0" fontId="13" fillId="0" borderId="47" xfId="0" applyFont="1" applyBorder="1"/>
    <xf numFmtId="0" fontId="13" fillId="0" borderId="20" xfId="0" applyFont="1" applyBorder="1"/>
    <xf numFmtId="0" fontId="13" fillId="0" borderId="48" xfId="0" applyFont="1" applyBorder="1"/>
    <xf numFmtId="0" fontId="0" fillId="0" borderId="21" xfId="0" applyBorder="1"/>
    <xf numFmtId="0" fontId="0" fillId="0" borderId="22" xfId="0" applyBorder="1"/>
    <xf numFmtId="0" fontId="0" fillId="0" borderId="49" xfId="0" applyBorder="1"/>
    <xf numFmtId="0" fontId="20" fillId="0" borderId="63" xfId="0" applyFont="1" applyBorder="1" applyAlignment="1">
      <alignment horizontal="center" vertical="center"/>
    </xf>
    <xf numFmtId="0" fontId="20" fillId="0" borderId="36" xfId="0" applyFont="1" applyBorder="1" applyAlignment="1">
      <alignment horizontal="center" vertical="center"/>
    </xf>
    <xf numFmtId="0" fontId="13" fillId="0" borderId="22" xfId="0" applyFont="1" applyBorder="1"/>
    <xf numFmtId="0" fontId="4" fillId="0" borderId="6" xfId="0" applyFont="1" applyBorder="1" applyAlignment="1" applyProtection="1">
      <alignment horizontal="center" vertical="center"/>
      <protection hidden="1"/>
    </xf>
    <xf numFmtId="0" fontId="10" fillId="0" borderId="32" xfId="0" applyFont="1" applyBorder="1" applyAlignment="1" applyProtection="1">
      <alignment horizontal="center" vertical="center"/>
      <protection locked="0" hidden="1"/>
    </xf>
    <xf numFmtId="3" fontId="4" fillId="0" borderId="32" xfId="0" applyNumberFormat="1" applyFont="1" applyBorder="1" applyAlignment="1" applyProtection="1">
      <alignment horizontal="center" vertical="center"/>
      <protection hidden="1"/>
    </xf>
    <xf numFmtId="3" fontId="4" fillId="0" borderId="6" xfId="0" applyNumberFormat="1" applyFont="1" applyBorder="1" applyAlignment="1" applyProtection="1">
      <alignment horizontal="center" vertical="center"/>
      <protection hidden="1"/>
    </xf>
    <xf numFmtId="3" fontId="4" fillId="0" borderId="24" xfId="0" applyNumberFormat="1" applyFont="1" applyBorder="1" applyAlignment="1" applyProtection="1">
      <alignment horizontal="center" vertical="center"/>
      <protection hidden="1"/>
    </xf>
    <xf numFmtId="0" fontId="10" fillId="0" borderId="13" xfId="0" applyFont="1" applyFill="1" applyBorder="1" applyAlignment="1" applyProtection="1">
      <alignment horizontal="center" vertical="center"/>
      <protection locked="0" hidden="1"/>
    </xf>
    <xf numFmtId="0" fontId="18" fillId="0" borderId="0" xfId="0" applyFont="1" applyBorder="1" applyAlignment="1">
      <alignment horizontal="center" vertical="center"/>
    </xf>
    <xf numFmtId="0" fontId="24" fillId="0" borderId="0" xfId="0" applyFont="1" applyBorder="1" applyAlignment="1">
      <alignment horizontal="center" vertical="center"/>
    </xf>
    <xf numFmtId="0" fontId="25" fillId="0" borderId="0" xfId="0" applyFont="1" applyBorder="1" applyAlignment="1">
      <alignment horizontal="center" vertical="center"/>
    </xf>
    <xf numFmtId="0" fontId="11" fillId="0" borderId="0" xfId="0" applyFont="1" applyBorder="1" applyAlignment="1" applyProtection="1">
      <protection locked="0" hidden="1"/>
    </xf>
    <xf numFmtId="0" fontId="18" fillId="0" borderId="41" xfId="0" applyFont="1" applyBorder="1" applyAlignment="1">
      <alignment vertical="center"/>
    </xf>
    <xf numFmtId="0" fontId="18" fillId="0" borderId="2" xfId="0" applyFont="1" applyBorder="1" applyAlignment="1">
      <alignment vertical="center"/>
    </xf>
    <xf numFmtId="0" fontId="5" fillId="0" borderId="0" xfId="0" applyFont="1" applyBorder="1" applyAlignment="1">
      <alignment horizontal="left" vertical="center"/>
    </xf>
    <xf numFmtId="0" fontId="3" fillId="0" borderId="64" xfId="0" applyFont="1" applyBorder="1" applyAlignment="1">
      <alignment horizontal="left" vertical="center"/>
    </xf>
    <xf numFmtId="0" fontId="3" fillId="0" borderId="67" xfId="0" applyFont="1" applyBorder="1" applyAlignment="1">
      <alignment horizontal="left" vertical="center"/>
    </xf>
    <xf numFmtId="0" fontId="3" fillId="0" borderId="68" xfId="0" applyFont="1" applyBorder="1" applyAlignment="1">
      <alignment horizontal="left" vertical="center"/>
    </xf>
    <xf numFmtId="0" fontId="3" fillId="0" borderId="69" xfId="0" applyFont="1" applyBorder="1" applyAlignment="1">
      <alignment horizontal="left" vertical="center"/>
    </xf>
    <xf numFmtId="0" fontId="3" fillId="0" borderId="0" xfId="0" applyFont="1" applyBorder="1" applyAlignment="1">
      <alignment horizontal="left" vertical="center"/>
    </xf>
    <xf numFmtId="1" fontId="1" fillId="0" borderId="18" xfId="0" applyNumberFormat="1" applyFont="1" applyBorder="1" applyAlignment="1">
      <alignment horizontal="center" vertical="center"/>
    </xf>
    <xf numFmtId="0" fontId="2" fillId="0" borderId="72" xfId="0" applyFont="1" applyBorder="1" applyAlignment="1">
      <alignment wrapText="1"/>
    </xf>
    <xf numFmtId="0" fontId="1" fillId="0" borderId="15" xfId="0" applyFont="1" applyBorder="1"/>
    <xf numFmtId="0" fontId="0" fillId="0" borderId="16" xfId="0" applyBorder="1"/>
    <xf numFmtId="1" fontId="1" fillId="0" borderId="19" xfId="0" applyNumberFormat="1" applyFont="1" applyBorder="1" applyAlignment="1">
      <alignment horizontal="center" vertical="center"/>
    </xf>
    <xf numFmtId="0" fontId="2" fillId="0" borderId="17" xfId="0" applyFont="1" applyBorder="1" applyAlignment="1">
      <alignment wrapText="1"/>
    </xf>
    <xf numFmtId="0" fontId="1" fillId="0" borderId="17" xfId="0" applyFont="1" applyBorder="1"/>
    <xf numFmtId="0" fontId="0" fillId="0" borderId="4" xfId="0" applyBorder="1"/>
    <xf numFmtId="0" fontId="3" fillId="0" borderId="17" xfId="0" applyFont="1" applyBorder="1"/>
    <xf numFmtId="0" fontId="1" fillId="0" borderId="10" xfId="0" applyFont="1" applyBorder="1"/>
    <xf numFmtId="0" fontId="0" fillId="0" borderId="11" xfId="0" applyBorder="1"/>
    <xf numFmtId="1" fontId="1" fillId="0" borderId="13" xfId="0" applyNumberFormat="1" applyFont="1" applyBorder="1" applyAlignment="1">
      <alignment horizontal="center" vertical="center"/>
    </xf>
    <xf numFmtId="0" fontId="1" fillId="0" borderId="14" xfId="0" applyFont="1" applyBorder="1"/>
    <xf numFmtId="0" fontId="0" fillId="0" borderId="5" xfId="0" applyBorder="1"/>
    <xf numFmtId="0" fontId="19" fillId="0" borderId="20" xfId="0" applyFont="1" applyBorder="1"/>
    <xf numFmtId="0" fontId="4" fillId="0" borderId="49" xfId="0" applyFont="1" applyBorder="1" applyAlignment="1">
      <alignment horizontal="center" vertical="center"/>
    </xf>
    <xf numFmtId="0" fontId="4" fillId="0" borderId="21" xfId="0" applyFont="1" applyBorder="1" applyAlignment="1">
      <alignment horizontal="center" vertical="center"/>
    </xf>
    <xf numFmtId="0" fontId="11" fillId="0" borderId="15" xfId="0" applyFont="1" applyBorder="1" applyAlignment="1">
      <alignment horizontal="center" vertical="center"/>
    </xf>
    <xf numFmtId="0" fontId="3" fillId="0" borderId="16" xfId="0" applyFont="1" applyBorder="1" applyAlignment="1">
      <alignment horizontal="center" vertical="center"/>
    </xf>
    <xf numFmtId="0" fontId="11" fillId="0" borderId="18" xfId="0" applyFont="1" applyBorder="1"/>
    <xf numFmtId="0" fontId="3" fillId="0" borderId="76" xfId="0" applyFont="1" applyBorder="1" applyAlignment="1">
      <alignment vertical="center"/>
    </xf>
    <xf numFmtId="0" fontId="3" fillId="0" borderId="77" xfId="0" applyFont="1" applyBorder="1" applyAlignment="1">
      <alignment horizontal="center" vertical="center"/>
    </xf>
    <xf numFmtId="0" fontId="3" fillId="0" borderId="78" xfId="0" applyFont="1" applyBorder="1" applyAlignment="1">
      <alignment horizontal="center" vertical="center"/>
    </xf>
    <xf numFmtId="3" fontId="11" fillId="0" borderId="15" xfId="0" applyNumberFormat="1" applyFont="1" applyBorder="1" applyAlignment="1">
      <alignment horizontal="center" vertical="center"/>
    </xf>
    <xf numFmtId="0" fontId="13" fillId="0" borderId="20" xfId="0" applyFont="1" applyFill="1" applyBorder="1"/>
    <xf numFmtId="0" fontId="0" fillId="0" borderId="21" xfId="0" applyFill="1" applyBorder="1"/>
    <xf numFmtId="0" fontId="0" fillId="0" borderId="22" xfId="0" applyFill="1" applyBorder="1"/>
    <xf numFmtId="0" fontId="13" fillId="0" borderId="47" xfId="0" applyFont="1" applyFill="1" applyBorder="1"/>
    <xf numFmtId="0" fontId="13" fillId="0" borderId="21" xfId="0" applyFont="1" applyFill="1" applyBorder="1"/>
    <xf numFmtId="0" fontId="13" fillId="0" borderId="22" xfId="0" applyFont="1" applyFill="1" applyBorder="1"/>
    <xf numFmtId="0" fontId="13" fillId="0" borderId="48" xfId="0" applyFont="1" applyFill="1" applyBorder="1"/>
    <xf numFmtId="0" fontId="11" fillId="0" borderId="42" xfId="0" applyFont="1" applyBorder="1" applyAlignment="1" applyProtection="1">
      <alignment horizontal="left"/>
      <protection locked="0" hidden="1"/>
    </xf>
    <xf numFmtId="0" fontId="4" fillId="0" borderId="49" xfId="0" applyFont="1" applyBorder="1" applyAlignment="1">
      <alignment horizontal="center" vertical="center"/>
    </xf>
    <xf numFmtId="0" fontId="4" fillId="0" borderId="21" xfId="0" applyFont="1" applyBorder="1" applyAlignment="1">
      <alignment horizontal="center" vertical="center"/>
    </xf>
    <xf numFmtId="0" fontId="2" fillId="0" borderId="14" xfId="0" applyFont="1" applyBorder="1" applyAlignment="1" applyProtection="1">
      <alignment horizontal="center" vertical="center"/>
      <protection locked="0" hidden="1"/>
    </xf>
    <xf numFmtId="0" fontId="20" fillId="0" borderId="0" xfId="0" applyFont="1" applyBorder="1" applyAlignment="1">
      <alignment horizontal="center" vertical="center" wrapText="1"/>
    </xf>
    <xf numFmtId="0" fontId="11" fillId="0" borderId="72" xfId="0" applyFont="1" applyBorder="1" applyAlignment="1">
      <alignment horizontal="center" vertical="center"/>
    </xf>
    <xf numFmtId="3" fontId="11" fillId="0" borderId="72" xfId="0" applyNumberFormat="1" applyFont="1" applyBorder="1" applyAlignment="1">
      <alignment horizontal="center" vertical="center"/>
    </xf>
    <xf numFmtId="0" fontId="3" fillId="0" borderId="47" xfId="0" applyFont="1" applyBorder="1" applyAlignment="1">
      <alignment vertical="center"/>
    </xf>
    <xf numFmtId="0" fontId="3" fillId="0" borderId="20" xfId="0" applyFont="1" applyBorder="1" applyAlignment="1">
      <alignment horizontal="center" vertical="center"/>
    </xf>
    <xf numFmtId="0" fontId="3" fillId="0" borderId="48" xfId="0" applyFont="1" applyBorder="1" applyAlignment="1">
      <alignment horizontal="center" vertical="center"/>
    </xf>
    <xf numFmtId="0" fontId="0" fillId="0" borderId="72" xfId="0" applyBorder="1"/>
    <xf numFmtId="0" fontId="13" fillId="0" borderId="0" xfId="0" applyFont="1" applyAlignment="1">
      <alignment horizontal="center"/>
    </xf>
    <xf numFmtId="0" fontId="0" fillId="0" borderId="0" xfId="0" applyAlignment="1">
      <alignment horizontal="center"/>
    </xf>
    <xf numFmtId="3" fontId="11" fillId="0" borderId="70" xfId="0" applyNumberFormat="1" applyFont="1" applyBorder="1" applyAlignment="1">
      <alignment horizontal="center" vertical="center"/>
    </xf>
    <xf numFmtId="0" fontId="3" fillId="0" borderId="81" xfId="0" applyFont="1" applyBorder="1" applyAlignment="1">
      <alignment horizontal="center" vertical="center"/>
    </xf>
    <xf numFmtId="0" fontId="11" fillId="0" borderId="34" xfId="0" applyFont="1" applyBorder="1" applyAlignment="1">
      <alignment horizontal="center" vertical="center"/>
    </xf>
    <xf numFmtId="3" fontId="11" fillId="0" borderId="62" xfId="0" applyNumberFormat="1" applyFont="1" applyBorder="1" applyAlignment="1">
      <alignment horizontal="center" vertical="center"/>
    </xf>
    <xf numFmtId="0" fontId="11" fillId="0" borderId="82" xfId="0" applyFont="1" applyBorder="1" applyAlignment="1">
      <alignment horizontal="center" vertical="center"/>
    </xf>
    <xf numFmtId="3" fontId="11" fillId="0" borderId="80" xfId="0" applyNumberFormat="1" applyFont="1" applyBorder="1" applyAlignment="1">
      <alignment horizontal="center" vertical="center"/>
    </xf>
    <xf numFmtId="0" fontId="11" fillId="0" borderId="83" xfId="0" applyFont="1" applyBorder="1" applyAlignment="1">
      <alignment horizontal="center" vertical="center"/>
    </xf>
    <xf numFmtId="3" fontId="11" fillId="0" borderId="84" xfId="0" applyNumberFormat="1" applyFont="1" applyBorder="1" applyAlignment="1">
      <alignment horizontal="center" vertical="center"/>
    </xf>
    <xf numFmtId="0" fontId="2" fillId="0" borderId="23" xfId="0" applyFont="1" applyBorder="1" applyAlignment="1" applyProtection="1">
      <alignment horizontal="center" vertical="center" wrapText="1"/>
      <protection hidden="1"/>
    </xf>
    <xf numFmtId="0" fontId="20" fillId="0" borderId="24"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 fillId="0" borderId="23" xfId="0" applyFont="1" applyFill="1" applyBorder="1" applyAlignment="1" applyProtection="1">
      <alignment horizontal="center" vertical="center" wrapText="1"/>
      <protection hidden="1"/>
    </xf>
    <xf numFmtId="0" fontId="20" fillId="0" borderId="24" xfId="0" applyFont="1" applyFill="1" applyBorder="1" applyAlignment="1">
      <alignment horizontal="center" vertical="center" wrapText="1"/>
    </xf>
    <xf numFmtId="0" fontId="12" fillId="0" borderId="38" xfId="0" applyFont="1" applyBorder="1" applyAlignment="1" applyProtection="1">
      <alignment horizontal="center" vertical="center"/>
      <protection hidden="1"/>
    </xf>
    <xf numFmtId="0" fontId="12" fillId="0" borderId="39" xfId="0" applyFont="1" applyBorder="1" applyAlignment="1" applyProtection="1">
      <alignment horizontal="center" vertical="center"/>
      <protection hidden="1"/>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0" fontId="10" fillId="0" borderId="33" xfId="0" applyFont="1" applyBorder="1" applyAlignment="1" applyProtection="1">
      <alignment horizontal="center" vertical="center"/>
      <protection locked="0" hidden="1"/>
    </xf>
    <xf numFmtId="0" fontId="9" fillId="0" borderId="37" xfId="0" applyFont="1" applyBorder="1" applyAlignment="1">
      <alignment horizontal="center" vertical="center"/>
    </xf>
    <xf numFmtId="164" fontId="2" fillId="0" borderId="38" xfId="0" applyNumberFormat="1" applyFont="1" applyBorder="1" applyAlignment="1" applyProtection="1">
      <alignment horizontal="center" vertical="center"/>
      <protection hidden="1"/>
    </xf>
    <xf numFmtId="164" fontId="2" fillId="0" borderId="39" xfId="0" applyNumberFormat="1" applyFont="1" applyBorder="1" applyAlignment="1" applyProtection="1">
      <alignment horizontal="center" vertical="center"/>
      <protection hidden="1"/>
    </xf>
    <xf numFmtId="3" fontId="10" fillId="0" borderId="38" xfId="0" applyNumberFormat="1" applyFont="1" applyBorder="1" applyAlignment="1" applyProtection="1">
      <alignment horizontal="center" vertical="center"/>
      <protection hidden="1"/>
    </xf>
    <xf numFmtId="3" fontId="10" fillId="0" borderId="39" xfId="0" applyNumberFormat="1" applyFont="1" applyBorder="1" applyAlignment="1" applyProtection="1">
      <alignment horizontal="center" vertical="center"/>
      <protection hidden="1"/>
    </xf>
    <xf numFmtId="0" fontId="5" fillId="0" borderId="38" xfId="0" applyFont="1" applyBorder="1" applyAlignment="1" applyProtection="1">
      <alignment horizontal="center" vertical="center"/>
      <protection hidden="1"/>
    </xf>
    <xf numFmtId="0" fontId="5" fillId="0" borderId="39" xfId="0" applyFont="1" applyBorder="1" applyAlignment="1" applyProtection="1">
      <alignment horizontal="center" vertical="center"/>
      <protection hidden="1"/>
    </xf>
    <xf numFmtId="0" fontId="13" fillId="0" borderId="41" xfId="0" applyFont="1" applyBorder="1" applyAlignment="1"/>
    <xf numFmtId="0" fontId="0" fillId="0" borderId="42" xfId="0" applyBorder="1" applyAlignment="1"/>
    <xf numFmtId="0" fontId="0" fillId="0" borderId="23" xfId="0" applyBorder="1" applyAlignment="1"/>
    <xf numFmtId="0" fontId="12" fillId="0" borderId="40" xfId="0" applyFont="1" applyBorder="1" applyAlignment="1" applyProtection="1">
      <alignment horizontal="center" vertical="center"/>
      <protection hidden="1"/>
    </xf>
    <xf numFmtId="0" fontId="1" fillId="0" borderId="44" xfId="0" applyFont="1" applyBorder="1" applyAlignment="1" applyProtection="1">
      <alignment horizontal="center" vertical="center"/>
      <protection hidden="1"/>
    </xf>
    <xf numFmtId="0" fontId="1" fillId="0" borderId="45" xfId="0" applyFont="1" applyBorder="1" applyAlignment="1" applyProtection="1">
      <alignment horizontal="center" vertical="center"/>
      <protection hidden="1"/>
    </xf>
    <xf numFmtId="0" fontId="1" fillId="0" borderId="45" xfId="0" applyFont="1" applyBorder="1" applyAlignment="1" applyProtection="1">
      <alignment horizontal="left"/>
      <protection locked="0" hidden="1"/>
    </xf>
    <xf numFmtId="0" fontId="1" fillId="0" borderId="46" xfId="0" applyFont="1" applyBorder="1" applyAlignment="1" applyProtection="1">
      <alignment horizontal="left"/>
      <protection locked="0" hidden="1"/>
    </xf>
    <xf numFmtId="0" fontId="5" fillId="0" borderId="25" xfId="0" applyFont="1" applyBorder="1" applyAlignment="1" applyProtection="1">
      <alignment horizontal="center" vertical="center"/>
      <protection hidden="1"/>
    </xf>
    <xf numFmtId="0" fontId="4" fillId="0" borderId="29" xfId="0" applyFont="1" applyBorder="1" applyAlignment="1" applyProtection="1">
      <alignment horizontal="center" vertical="center"/>
      <protection hidden="1"/>
    </xf>
    <xf numFmtId="0" fontId="4" fillId="0" borderId="26" xfId="0" applyFont="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0" fontId="13" fillId="0" borderId="40" xfId="0" applyFont="1" applyBorder="1" applyAlignment="1" applyProtection="1">
      <alignment horizontal="center"/>
      <protection hidden="1"/>
    </xf>
    <xf numFmtId="0" fontId="9" fillId="0" borderId="30" xfId="0" applyFont="1" applyBorder="1" applyAlignment="1" applyProtection="1">
      <alignment horizontal="center" vertical="center"/>
      <protection hidden="1"/>
    </xf>
    <xf numFmtId="0" fontId="9" fillId="0" borderId="27" xfId="0" applyFont="1" applyBorder="1" applyAlignment="1" applyProtection="1">
      <alignment horizontal="center" vertical="center"/>
      <protection hidden="1"/>
    </xf>
    <xf numFmtId="0" fontId="9" fillId="0" borderId="7" xfId="0" applyFont="1" applyBorder="1" applyAlignment="1" applyProtection="1">
      <alignment horizontal="center" vertical="center"/>
      <protection hidden="1"/>
    </xf>
    <xf numFmtId="0" fontId="2" fillId="0" borderId="38" xfId="0" applyFont="1" applyBorder="1" applyAlignment="1" applyProtection="1">
      <alignment horizontal="center" vertical="center" textRotation="90" wrapText="1"/>
      <protection hidden="1"/>
    </xf>
    <xf numFmtId="0" fontId="2" fillId="0" borderId="40" xfId="0" applyFont="1" applyBorder="1" applyAlignment="1" applyProtection="1">
      <alignment horizontal="center" vertical="center" textRotation="90" wrapText="1"/>
      <protection hidden="1"/>
    </xf>
    <xf numFmtId="0" fontId="2" fillId="0" borderId="39" xfId="0" applyFont="1" applyBorder="1" applyAlignment="1" applyProtection="1">
      <alignment horizontal="center" vertical="center" textRotation="90" wrapText="1"/>
      <protection hidden="1"/>
    </xf>
    <xf numFmtId="0" fontId="26" fillId="0" borderId="40" xfId="0" applyFont="1" applyBorder="1" applyAlignment="1" applyProtection="1">
      <alignment horizontal="center" vertical="center" textRotation="90"/>
      <protection hidden="1"/>
    </xf>
    <xf numFmtId="0" fontId="10" fillId="0" borderId="37" xfId="0" applyFont="1" applyBorder="1" applyAlignment="1" applyProtection="1">
      <alignment horizontal="center" vertical="center"/>
      <protection locked="0" hidden="1"/>
    </xf>
    <xf numFmtId="0" fontId="10" fillId="0" borderId="33" xfId="0" applyFont="1" applyFill="1" applyBorder="1" applyAlignment="1" applyProtection="1">
      <alignment horizontal="center" vertical="center"/>
      <protection locked="0" hidden="1"/>
    </xf>
    <xf numFmtId="0" fontId="10" fillId="0" borderId="37" xfId="0" applyFont="1" applyFill="1" applyBorder="1" applyAlignment="1" applyProtection="1">
      <alignment horizontal="center" vertical="center"/>
      <protection locked="0" hidden="1"/>
    </xf>
    <xf numFmtId="165" fontId="6" fillId="0" borderId="38" xfId="0" applyNumberFormat="1" applyFont="1" applyBorder="1" applyAlignment="1" applyProtection="1">
      <alignment horizontal="center" vertical="center"/>
      <protection hidden="1"/>
    </xf>
    <xf numFmtId="0" fontId="6" fillId="0" borderId="39" xfId="0" applyFont="1" applyBorder="1" applyAlignment="1">
      <alignment horizontal="center" vertical="center"/>
    </xf>
    <xf numFmtId="3" fontId="6" fillId="0" borderId="38" xfId="0" applyNumberFormat="1" applyFont="1" applyBorder="1" applyAlignment="1" applyProtection="1">
      <alignment horizontal="center" vertical="center"/>
      <protection hidden="1"/>
    </xf>
    <xf numFmtId="3" fontId="6" fillId="0" borderId="39" xfId="0" applyNumberFormat="1" applyFont="1" applyBorder="1" applyAlignment="1" applyProtection="1">
      <alignment horizontal="center" vertical="center"/>
      <protection hidden="1"/>
    </xf>
    <xf numFmtId="0" fontId="5" fillId="0" borderId="38" xfId="0" applyFont="1" applyFill="1" applyBorder="1" applyAlignment="1" applyProtection="1">
      <alignment horizontal="center" vertical="center"/>
      <protection hidden="1"/>
    </xf>
    <xf numFmtId="0" fontId="5" fillId="0" borderId="39" xfId="0" applyFont="1" applyFill="1" applyBorder="1" applyAlignment="1" applyProtection="1">
      <alignment horizontal="center" vertical="center"/>
      <protection hidden="1"/>
    </xf>
    <xf numFmtId="0" fontId="1" fillId="0" borderId="38" xfId="0" applyFont="1" applyBorder="1" applyAlignment="1" applyProtection="1">
      <alignment horizontal="center" vertical="center"/>
      <protection hidden="1"/>
    </xf>
    <xf numFmtId="0" fontId="1" fillId="0" borderId="39" xfId="0" applyFont="1" applyBorder="1" applyAlignment="1" applyProtection="1">
      <alignment horizontal="center" vertical="center"/>
      <protection hidden="1"/>
    </xf>
    <xf numFmtId="0" fontId="11" fillId="0" borderId="42" xfId="0" applyFont="1" applyBorder="1" applyAlignment="1" applyProtection="1">
      <alignment horizontal="left"/>
      <protection locked="0" hidden="1"/>
    </xf>
    <xf numFmtId="0" fontId="1" fillId="0" borderId="44" xfId="0" applyFont="1" applyBorder="1" applyAlignment="1" applyProtection="1">
      <alignment horizontal="center"/>
      <protection hidden="1"/>
    </xf>
    <xf numFmtId="0" fontId="1" fillId="0" borderId="45" xfId="0" applyFont="1" applyBorder="1" applyAlignment="1" applyProtection="1">
      <alignment horizontal="center"/>
      <protection hidden="1"/>
    </xf>
    <xf numFmtId="0" fontId="3" fillId="0" borderId="38" xfId="0" applyFont="1" applyBorder="1" applyAlignment="1" applyProtection="1">
      <alignment horizontal="center" vertical="center" textRotation="90" wrapText="1"/>
      <protection hidden="1"/>
    </xf>
    <xf numFmtId="0" fontId="3" fillId="0" borderId="40" xfId="0" applyFont="1" applyBorder="1" applyAlignment="1" applyProtection="1">
      <alignment horizontal="center" vertical="center" textRotation="90" wrapText="1"/>
      <protection hidden="1"/>
    </xf>
    <xf numFmtId="0" fontId="3" fillId="0" borderId="39" xfId="0" applyFont="1" applyBorder="1" applyAlignment="1" applyProtection="1">
      <alignment horizontal="center" vertical="center" textRotation="90" wrapText="1"/>
      <protection hidden="1"/>
    </xf>
    <xf numFmtId="0" fontId="16" fillId="0" borderId="40" xfId="0" applyFont="1" applyBorder="1" applyAlignment="1" applyProtection="1">
      <alignment horizontal="center" vertical="center" textRotation="90"/>
      <protection hidden="1"/>
    </xf>
    <xf numFmtId="0" fontId="10" fillId="0" borderId="37" xfId="0" applyFont="1" applyBorder="1" applyAlignment="1">
      <alignment horizontal="center" vertical="center"/>
    </xf>
    <xf numFmtId="0" fontId="23" fillId="0" borderId="0" xfId="0" applyFont="1" applyAlignment="1">
      <alignment wrapText="1"/>
    </xf>
    <xf numFmtId="0" fontId="1" fillId="0" borderId="47" xfId="0" applyFont="1" applyBorder="1" applyAlignment="1">
      <alignment horizontal="center" vertical="center"/>
    </xf>
    <xf numFmtId="0" fontId="1" fillId="0" borderId="20" xfId="0" applyFont="1" applyBorder="1" applyAlignment="1">
      <alignment horizontal="center" vertical="center"/>
    </xf>
    <xf numFmtId="0" fontId="1" fillId="0" borderId="48" xfId="0" applyFont="1" applyBorder="1" applyAlignment="1">
      <alignment horizontal="center" vertical="center"/>
    </xf>
    <xf numFmtId="0" fontId="27" fillId="0" borderId="33"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79" xfId="0" applyFont="1" applyBorder="1" applyAlignment="1">
      <alignment horizontal="center" vertical="center" wrapText="1"/>
    </xf>
    <xf numFmtId="0" fontId="6" fillId="0" borderId="6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6"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1" fillId="0" borderId="0" xfId="0" applyFont="1" applyBorder="1" applyAlignment="1" applyProtection="1">
      <alignment horizontal="left"/>
      <protection locked="0"/>
    </xf>
    <xf numFmtId="0" fontId="0" fillId="0" borderId="0" xfId="0" applyAlignment="1" applyProtection="1">
      <alignment horizontal="left"/>
      <protection locked="0"/>
    </xf>
    <xf numFmtId="49" fontId="4" fillId="0" borderId="54" xfId="0" applyNumberFormat="1" applyFont="1" applyBorder="1" applyAlignment="1">
      <alignment horizontal="center" vertical="center" wrapText="1"/>
    </xf>
    <xf numFmtId="49" fontId="4" fillId="0" borderId="22" xfId="0" applyNumberFormat="1" applyFont="1" applyBorder="1" applyAlignment="1">
      <alignment horizontal="center" vertical="center" wrapText="1"/>
    </xf>
    <xf numFmtId="0" fontId="2" fillId="0" borderId="55" xfId="0" applyFont="1" applyBorder="1" applyAlignment="1">
      <alignment horizontal="center" vertical="center"/>
    </xf>
    <xf numFmtId="0" fontId="2" fillId="0" borderId="49" xfId="0" applyFont="1" applyBorder="1" applyAlignment="1">
      <alignment horizontal="center" vertical="center"/>
    </xf>
    <xf numFmtId="0" fontId="4" fillId="0" borderId="56" xfId="0" applyFont="1" applyBorder="1" applyAlignment="1">
      <alignment horizontal="center" vertical="center"/>
    </xf>
    <xf numFmtId="0" fontId="4" fillId="0" borderId="49" xfId="0" applyFont="1" applyBorder="1" applyAlignment="1">
      <alignment horizontal="center" vertical="center"/>
    </xf>
    <xf numFmtId="0" fontId="4" fillId="0" borderId="54" xfId="0" applyFont="1" applyBorder="1" applyAlignment="1">
      <alignment horizontal="center" vertical="center"/>
    </xf>
    <xf numFmtId="0" fontId="4" fillId="0" borderId="22" xfId="0" applyFont="1" applyBorder="1" applyAlignment="1">
      <alignment horizontal="center" vertical="center"/>
    </xf>
    <xf numFmtId="0" fontId="4" fillId="0" borderId="57" xfId="0" applyFont="1" applyBorder="1" applyAlignment="1">
      <alignment horizontal="center" vertical="center"/>
    </xf>
    <xf numFmtId="0" fontId="4" fillId="0" borderId="58" xfId="0" applyFont="1" applyBorder="1" applyAlignment="1">
      <alignment horizontal="center" vertical="center"/>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4" fillId="0" borderId="41" xfId="0" applyFont="1" applyBorder="1"/>
    <xf numFmtId="0" fontId="4" fillId="0" borderId="1" xfId="0" applyFont="1" applyBorder="1"/>
    <xf numFmtId="0" fontId="4" fillId="0" borderId="2" xfId="0" applyFont="1" applyBorder="1"/>
    <xf numFmtId="0" fontId="5" fillId="0" borderId="38" xfId="0" applyFont="1" applyBorder="1" applyAlignment="1">
      <alignment horizontal="center" vertical="center"/>
    </xf>
    <xf numFmtId="0" fontId="5" fillId="0" borderId="40" xfId="0" applyFont="1" applyBorder="1" applyAlignment="1">
      <alignment horizontal="center" vertical="center"/>
    </xf>
    <xf numFmtId="0" fontId="5" fillId="0" borderId="39"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4" fillId="0" borderId="53" xfId="0" applyFont="1" applyBorder="1" applyAlignment="1">
      <alignment horizontal="center" vertical="center"/>
    </xf>
    <xf numFmtId="0" fontId="4" fillId="0" borderId="21" xfId="0" applyFont="1" applyBorder="1" applyAlignment="1">
      <alignment horizontal="center" vertical="center"/>
    </xf>
    <xf numFmtId="0" fontId="4" fillId="0" borderId="59" xfId="0" applyFont="1" applyBorder="1" applyAlignment="1">
      <alignment horizontal="center" vertical="center"/>
    </xf>
    <xf numFmtId="49" fontId="4" fillId="0" borderId="60" xfId="0" applyNumberFormat="1" applyFont="1" applyBorder="1" applyAlignment="1">
      <alignment horizontal="center" vertical="center" wrapText="1"/>
    </xf>
    <xf numFmtId="0" fontId="4" fillId="0" borderId="61" xfId="0" applyFont="1" applyBorder="1" applyAlignment="1">
      <alignment horizontal="center" vertical="center"/>
    </xf>
    <xf numFmtId="0" fontId="23" fillId="0" borderId="19"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11" xfId="0" applyFont="1" applyBorder="1" applyAlignment="1">
      <alignment horizontal="center" vertical="center" wrapText="1"/>
    </xf>
    <xf numFmtId="0" fontId="7" fillId="0" borderId="44" xfId="0" applyFont="1" applyBorder="1" applyAlignment="1" applyProtection="1">
      <alignment horizontal="center" vertical="center"/>
      <protection hidden="1"/>
    </xf>
    <xf numFmtId="0" fontId="7" fillId="0" borderId="45" xfId="0" applyFont="1" applyBorder="1" applyAlignment="1" applyProtection="1">
      <alignment horizontal="center" vertical="center"/>
      <protection hidden="1"/>
    </xf>
    <xf numFmtId="0" fontId="1" fillId="0" borderId="45" xfId="0" applyFont="1" applyBorder="1" applyAlignment="1" applyProtection="1">
      <alignment horizontal="left" vertical="center"/>
      <protection locked="0" hidden="1"/>
    </xf>
    <xf numFmtId="0" fontId="1" fillId="0" borderId="46" xfId="0" applyFont="1" applyBorder="1" applyAlignment="1" applyProtection="1">
      <alignment horizontal="left" vertical="center"/>
      <protection locked="0" hidden="1"/>
    </xf>
    <xf numFmtId="0" fontId="22" fillId="0" borderId="34" xfId="0" applyFont="1" applyBorder="1" applyAlignment="1">
      <alignment horizontal="center" vertical="center"/>
    </xf>
    <xf numFmtId="0" fontId="22" fillId="0" borderId="31" xfId="0" applyFont="1" applyBorder="1" applyAlignment="1">
      <alignment horizontal="center" vertical="center"/>
    </xf>
    <xf numFmtId="0" fontId="22" fillId="0" borderId="62"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0" fillId="0" borderId="37" xfId="0" applyBorder="1" applyAlignment="1">
      <alignment horizontal="center" vertical="center"/>
    </xf>
    <xf numFmtId="0" fontId="14" fillId="0" borderId="38" xfId="0" applyFont="1" applyBorder="1" applyAlignment="1" applyProtection="1">
      <alignment horizontal="center" vertical="center"/>
      <protection hidden="1"/>
    </xf>
    <xf numFmtId="0" fontId="14" fillId="0" borderId="39" xfId="0" applyFont="1" applyBorder="1" applyAlignment="1" applyProtection="1">
      <alignment horizontal="center" vertical="center"/>
      <protection hidden="1"/>
    </xf>
    <xf numFmtId="3" fontId="15" fillId="0" borderId="38" xfId="0" applyNumberFormat="1" applyFont="1" applyBorder="1" applyAlignment="1" applyProtection="1">
      <alignment horizontal="center" vertical="center"/>
      <protection hidden="1"/>
    </xf>
    <xf numFmtId="3" fontId="15" fillId="0" borderId="39" xfId="0" applyNumberFormat="1" applyFont="1" applyBorder="1" applyAlignment="1" applyProtection="1">
      <alignment horizontal="center" vertical="center"/>
      <protection hidden="1"/>
    </xf>
    <xf numFmtId="165" fontId="15" fillId="0" borderId="38" xfId="0" applyNumberFormat="1" applyFont="1" applyBorder="1" applyAlignment="1" applyProtection="1">
      <alignment horizontal="center" vertical="center"/>
      <protection hidden="1"/>
    </xf>
    <xf numFmtId="165" fontId="15" fillId="0" borderId="39" xfId="0" applyNumberFormat="1" applyFont="1" applyBorder="1" applyAlignment="1" applyProtection="1">
      <alignment horizontal="center" vertical="center"/>
      <protection hidden="1"/>
    </xf>
    <xf numFmtId="0" fontId="11" fillId="0" borderId="0" xfId="0" applyFont="1" applyBorder="1" applyAlignment="1" applyProtection="1">
      <alignment horizontal="left"/>
      <protection locked="0" hidden="1"/>
    </xf>
    <xf numFmtId="0" fontId="3" fillId="0" borderId="45" xfId="0" applyFont="1" applyBorder="1" applyAlignment="1" applyProtection="1">
      <alignment horizontal="left" vertical="center" wrapText="1"/>
      <protection locked="0" hidden="1"/>
    </xf>
    <xf numFmtId="0" fontId="21" fillId="0" borderId="45" xfId="0" applyFont="1" applyBorder="1" applyAlignment="1">
      <alignment horizontal="left" vertical="center" wrapText="1"/>
    </xf>
    <xf numFmtId="0" fontId="0" fillId="0" borderId="45" xfId="0" applyBorder="1" applyAlignment="1">
      <alignment horizontal="left" vertical="center"/>
    </xf>
    <xf numFmtId="0" fontId="0" fillId="0" borderId="46" xfId="0" applyBorder="1" applyAlignment="1">
      <alignment horizontal="left"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4" fillId="0" borderId="47" xfId="0" applyFont="1" applyBorder="1" applyAlignment="1">
      <alignment horizontal="center" vertical="center" wrapText="1"/>
    </xf>
    <xf numFmtId="0" fontId="4" fillId="0" borderId="21"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21" xfId="0" applyFont="1" applyBorder="1" applyAlignment="1">
      <alignment horizontal="center" vertical="center" wrapText="1"/>
    </xf>
    <xf numFmtId="0" fontId="1" fillId="0" borderId="73" xfId="0" applyFont="1" applyBorder="1" applyAlignment="1"/>
    <xf numFmtId="0" fontId="0" fillId="0" borderId="74" xfId="0" applyBorder="1" applyAlignment="1"/>
    <xf numFmtId="0" fontId="7" fillId="0" borderId="43" xfId="0" applyFont="1" applyBorder="1" applyAlignment="1">
      <alignment horizontal="left" vertical="center"/>
    </xf>
    <xf numFmtId="0" fontId="7" fillId="0" borderId="24" xfId="0" applyFont="1" applyBorder="1" applyAlignment="1">
      <alignment horizontal="left" vertical="center"/>
    </xf>
    <xf numFmtId="0" fontId="3" fillId="0" borderId="65" xfId="0" applyFont="1" applyBorder="1" applyAlignment="1">
      <alignment horizontal="left" vertical="center"/>
    </xf>
    <xf numFmtId="0" fontId="0" fillId="0" borderId="66" xfId="0" applyBorder="1" applyAlignment="1">
      <alignment horizontal="left" vertical="center"/>
    </xf>
    <xf numFmtId="0" fontId="1" fillId="0" borderId="70" xfId="0" applyFont="1" applyBorder="1" applyAlignment="1"/>
    <xf numFmtId="0" fontId="0" fillId="0" borderId="71" xfId="0" applyBorder="1" applyAlignment="1"/>
    <xf numFmtId="0" fontId="18" fillId="0" borderId="42" xfId="0" applyFont="1" applyBorder="1" applyAlignment="1">
      <alignment horizontal="center" vertical="center"/>
    </xf>
    <xf numFmtId="0" fontId="18" fillId="0" borderId="23" xfId="0" applyFont="1" applyBorder="1" applyAlignment="1">
      <alignment horizontal="center" vertical="center"/>
    </xf>
    <xf numFmtId="0" fontId="3" fillId="0" borderId="43" xfId="0" applyFont="1" applyBorder="1" applyAlignment="1">
      <alignment horizontal="center" vertical="center"/>
    </xf>
    <xf numFmtId="14" fontId="7" fillId="0" borderId="43" xfId="0" applyNumberFormat="1" applyFont="1" applyBorder="1" applyAlignment="1">
      <alignment horizontal="left" vertical="center"/>
    </xf>
    <xf numFmtId="0" fontId="7" fillId="0" borderId="70" xfId="0" applyFont="1" applyBorder="1" applyAlignment="1"/>
    <xf numFmtId="0" fontId="28" fillId="0" borderId="71" xfId="0" applyFont="1" applyBorder="1" applyAlignment="1"/>
    <xf numFmtId="0" fontId="7" fillId="0" borderId="73" xfId="0" applyFont="1" applyBorder="1" applyAlignment="1"/>
    <xf numFmtId="0" fontId="28" fillId="0" borderId="74" xfId="0" applyFont="1" applyBorder="1" applyAlignment="1"/>
    <xf numFmtId="0" fontId="7" fillId="0" borderId="74" xfId="0" applyFont="1" applyBorder="1" applyAlignment="1"/>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23" xfId="0" applyFont="1" applyBorder="1" applyAlignment="1">
      <alignment horizontal="center" vertical="center"/>
    </xf>
    <xf numFmtId="0" fontId="7" fillId="0" borderId="2" xfId="0" applyFont="1" applyBorder="1" applyAlignment="1">
      <alignment horizontal="center" vertical="center"/>
    </xf>
    <xf numFmtId="0" fontId="7" fillId="0" borderId="43" xfId="0" applyFont="1" applyBorder="1" applyAlignment="1">
      <alignment horizontal="center" vertical="center"/>
    </xf>
    <xf numFmtId="0" fontId="7" fillId="0" borderId="24" xfId="0" applyFont="1" applyBorder="1" applyAlignment="1">
      <alignment horizontal="center" vertical="center"/>
    </xf>
    <xf numFmtId="0" fontId="4" fillId="0" borderId="75" xfId="0" applyFont="1" applyBorder="1" applyAlignment="1">
      <alignment horizontal="center" vertical="center"/>
    </xf>
  </cellXfs>
  <cellStyles count="1">
    <cellStyle name="Normálna" xfId="0" builtinId="0"/>
  </cellStyles>
  <dxfs count="666">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ont>
        <strike val="0"/>
      </font>
      <fill>
        <patternFill patternType="none">
          <bgColor auto="1"/>
        </patternFill>
      </fill>
    </dxf>
    <dxf>
      <fill>
        <patternFill>
          <bgColor theme="3" tint="0.59996337778862885"/>
        </patternFill>
      </fill>
    </dxf>
    <dxf>
      <fill>
        <patternFill>
          <bgColor rgb="FFFFFF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00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00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s>
  <tableStyles count="0" defaultTableStyle="TableStyleMedium9" defaultPivotStyle="PivotStyleLight16"/>
  <colors>
    <mruColors>
      <color rgb="FF3399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647700</xdr:colOff>
      <xdr:row>1</xdr:row>
      <xdr:rowOff>523875</xdr:rowOff>
    </xdr:to>
    <xdr:pic>
      <xdr:nvPicPr>
        <xdr:cNvPr id="2" name="Picture 1" descr="Znak%20SRZ">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3" name="Picture 1" descr="Znak%20SRZ">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4" name="Picture 1" descr="Znak%20SRZ">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5" name="Picture 1" descr="Znak%20SRZ">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6" name="Picture 1" descr="Znak%20SRZ">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7" name="Picture 1" descr="Znak%20SRZ">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8" name="Picture 1" descr="Znak%20SRZ">
          <a:extLst>
            <a:ext uri="{FF2B5EF4-FFF2-40B4-BE49-F238E27FC236}">
              <a16:creationId xmlns:a16="http://schemas.microsoft.com/office/drawing/2014/main" id="{00000000-0008-0000-07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9" name="Picture 1" descr="Znak%20SRZ">
          <a:extLst>
            <a:ext uri="{FF2B5EF4-FFF2-40B4-BE49-F238E27FC236}">
              <a16:creationId xmlns:a16="http://schemas.microsoft.com/office/drawing/2014/main" id="{00000000-0008-0000-07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10" name="Picture 1" descr="Znak%20SRZ">
          <a:extLst>
            <a:ext uri="{FF2B5EF4-FFF2-40B4-BE49-F238E27FC236}">
              <a16:creationId xmlns:a16="http://schemas.microsoft.com/office/drawing/2014/main" id="{00000000-0008-0000-07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11" name="Picture 1" descr="Znak%20SRZ">
          <a:extLst>
            <a:ext uri="{FF2B5EF4-FFF2-40B4-BE49-F238E27FC236}">
              <a16:creationId xmlns:a16="http://schemas.microsoft.com/office/drawing/2014/main" id="{00000000-0008-0000-0700-00000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12" name="Picture 1" descr="Znak%20SRZ">
          <a:extLst>
            <a:ext uri="{FF2B5EF4-FFF2-40B4-BE49-F238E27FC236}">
              <a16:creationId xmlns:a16="http://schemas.microsoft.com/office/drawing/2014/main" id="{00000000-0008-0000-07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13" name="Picture 1" descr="Znak%20SRZ">
          <a:extLst>
            <a:ext uri="{FF2B5EF4-FFF2-40B4-BE49-F238E27FC236}">
              <a16:creationId xmlns:a16="http://schemas.microsoft.com/office/drawing/2014/main" id="{00000000-0008-0000-07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0</xdr:rowOff>
    </xdr:from>
    <xdr:to>
      <xdr:col>1</xdr:col>
      <xdr:colOff>704850</xdr:colOff>
      <xdr:row>1</xdr:row>
      <xdr:rowOff>504825</xdr:rowOff>
    </xdr:to>
    <xdr:pic>
      <xdr:nvPicPr>
        <xdr:cNvPr id="14" name="Picture 1" descr="Znak%20SRZ">
          <a:extLst>
            <a:ext uri="{FF2B5EF4-FFF2-40B4-BE49-F238E27FC236}">
              <a16:creationId xmlns:a16="http://schemas.microsoft.com/office/drawing/2014/main" id="{00000000-0008-0000-07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5" name="Picture 1" descr="Znak%20SRZ">
          <a:extLst>
            <a:ext uri="{FF2B5EF4-FFF2-40B4-BE49-F238E27FC236}">
              <a16:creationId xmlns:a16="http://schemas.microsoft.com/office/drawing/2014/main" id="{00000000-0008-0000-0700-00000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6" name="Picture 1" descr="Znak%20SRZ">
          <a:extLst>
            <a:ext uri="{FF2B5EF4-FFF2-40B4-BE49-F238E27FC236}">
              <a16:creationId xmlns:a16="http://schemas.microsoft.com/office/drawing/2014/main" id="{00000000-0008-0000-0700-00001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7" name="Picture 1" descr="Znak%20SRZ">
          <a:extLst>
            <a:ext uri="{FF2B5EF4-FFF2-40B4-BE49-F238E27FC236}">
              <a16:creationId xmlns:a16="http://schemas.microsoft.com/office/drawing/2014/main" id="{00000000-0008-0000-0700-00001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8" name="Picture 1" descr="Znak%20SRZ">
          <a:extLst>
            <a:ext uri="{FF2B5EF4-FFF2-40B4-BE49-F238E27FC236}">
              <a16:creationId xmlns:a16="http://schemas.microsoft.com/office/drawing/2014/main" id="{00000000-0008-0000-07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19" name="Picture 1" descr="Znak%20SRZ">
          <a:extLst>
            <a:ext uri="{FF2B5EF4-FFF2-40B4-BE49-F238E27FC236}">
              <a16:creationId xmlns:a16="http://schemas.microsoft.com/office/drawing/2014/main" id="{00000000-0008-0000-0700-00001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0" name="Picture 1" descr="Znak%20SRZ">
          <a:extLst>
            <a:ext uri="{FF2B5EF4-FFF2-40B4-BE49-F238E27FC236}">
              <a16:creationId xmlns:a16="http://schemas.microsoft.com/office/drawing/2014/main" id="{00000000-0008-0000-0700-00001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1" name="Picture 1" descr="Znak%20SRZ">
          <a:extLst>
            <a:ext uri="{FF2B5EF4-FFF2-40B4-BE49-F238E27FC236}">
              <a16:creationId xmlns:a16="http://schemas.microsoft.com/office/drawing/2014/main" id="{00000000-0008-0000-07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2" name="Picture 1" descr="Znak%20SRZ">
          <a:extLst>
            <a:ext uri="{FF2B5EF4-FFF2-40B4-BE49-F238E27FC236}">
              <a16:creationId xmlns:a16="http://schemas.microsoft.com/office/drawing/2014/main" id="{00000000-0008-0000-0700-00001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3" name="Picture 1" descr="Znak%20SRZ">
          <a:extLst>
            <a:ext uri="{FF2B5EF4-FFF2-40B4-BE49-F238E27FC236}">
              <a16:creationId xmlns:a16="http://schemas.microsoft.com/office/drawing/2014/main" id="{00000000-0008-0000-0700-00001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4" name="Picture 1" descr="Znak%20SRZ">
          <a:extLst>
            <a:ext uri="{FF2B5EF4-FFF2-40B4-BE49-F238E27FC236}">
              <a16:creationId xmlns:a16="http://schemas.microsoft.com/office/drawing/2014/main" id="{00000000-0008-0000-0700-00001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5" name="Picture 1" descr="Znak%20SRZ">
          <a:extLst>
            <a:ext uri="{FF2B5EF4-FFF2-40B4-BE49-F238E27FC236}">
              <a16:creationId xmlns:a16="http://schemas.microsoft.com/office/drawing/2014/main" id="{00000000-0008-0000-0700-00001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6" name="Picture 1" descr="Znak%20SRZ">
          <a:extLst>
            <a:ext uri="{FF2B5EF4-FFF2-40B4-BE49-F238E27FC236}">
              <a16:creationId xmlns:a16="http://schemas.microsoft.com/office/drawing/2014/main" id="{00000000-0008-0000-0700-00001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27" name="Picture 1" descr="Znak%20SRZ">
          <a:extLst>
            <a:ext uri="{FF2B5EF4-FFF2-40B4-BE49-F238E27FC236}">
              <a16:creationId xmlns:a16="http://schemas.microsoft.com/office/drawing/2014/main" id="{00000000-0008-0000-0700-00001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28" name="Picture 1" descr="Znak%20SRZ">
          <a:extLst>
            <a:ext uri="{FF2B5EF4-FFF2-40B4-BE49-F238E27FC236}">
              <a16:creationId xmlns:a16="http://schemas.microsoft.com/office/drawing/2014/main" id="{00000000-0008-0000-0700-00001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29" name="Picture 1" descr="Znak%20SRZ">
          <a:extLst>
            <a:ext uri="{FF2B5EF4-FFF2-40B4-BE49-F238E27FC236}">
              <a16:creationId xmlns:a16="http://schemas.microsoft.com/office/drawing/2014/main" id="{00000000-0008-0000-0700-00001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30" name="Picture 1" descr="Znak%20SRZ">
          <a:extLst>
            <a:ext uri="{FF2B5EF4-FFF2-40B4-BE49-F238E27FC236}">
              <a16:creationId xmlns:a16="http://schemas.microsoft.com/office/drawing/2014/main" id="{00000000-0008-0000-0700-00001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31" name="Picture 1" descr="Znak%20SRZ">
          <a:extLst>
            <a:ext uri="{FF2B5EF4-FFF2-40B4-BE49-F238E27FC236}">
              <a16:creationId xmlns:a16="http://schemas.microsoft.com/office/drawing/2014/main" id="{00000000-0008-0000-0700-00001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32" name="Picture 1" descr="Znak%20SRZ">
          <a:extLst>
            <a:ext uri="{FF2B5EF4-FFF2-40B4-BE49-F238E27FC236}">
              <a16:creationId xmlns:a16="http://schemas.microsoft.com/office/drawing/2014/main" id="{00000000-0008-0000-0700-00002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33" name="Picture 1" descr="Znak%20SRZ">
          <a:extLst>
            <a:ext uri="{FF2B5EF4-FFF2-40B4-BE49-F238E27FC236}">
              <a16:creationId xmlns:a16="http://schemas.microsoft.com/office/drawing/2014/main" id="{00000000-0008-0000-0700-00002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34" name="Picture 1" descr="Znak%20SRZ">
          <a:extLst>
            <a:ext uri="{FF2B5EF4-FFF2-40B4-BE49-F238E27FC236}">
              <a16:creationId xmlns:a16="http://schemas.microsoft.com/office/drawing/2014/main" id="{00000000-0008-0000-0700-00002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35" name="Picture 1" descr="Znak%20SRZ">
          <a:extLst>
            <a:ext uri="{FF2B5EF4-FFF2-40B4-BE49-F238E27FC236}">
              <a16:creationId xmlns:a16="http://schemas.microsoft.com/office/drawing/2014/main" id="{00000000-0008-0000-0700-00002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36" name="Picture 1" descr="Znak%20SRZ">
          <a:extLst>
            <a:ext uri="{FF2B5EF4-FFF2-40B4-BE49-F238E27FC236}">
              <a16:creationId xmlns:a16="http://schemas.microsoft.com/office/drawing/2014/main" id="{00000000-0008-0000-0700-00002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37" name="Picture 1" descr="Znak%20SRZ">
          <a:extLst>
            <a:ext uri="{FF2B5EF4-FFF2-40B4-BE49-F238E27FC236}">
              <a16:creationId xmlns:a16="http://schemas.microsoft.com/office/drawing/2014/main" id="{00000000-0008-0000-0700-00002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38" name="Picture 1" descr="Znak%20SRZ">
          <a:extLst>
            <a:ext uri="{FF2B5EF4-FFF2-40B4-BE49-F238E27FC236}">
              <a16:creationId xmlns:a16="http://schemas.microsoft.com/office/drawing/2014/main" id="{00000000-0008-0000-0700-00002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647700</xdr:colOff>
      <xdr:row>1</xdr:row>
      <xdr:rowOff>523875</xdr:rowOff>
    </xdr:to>
    <xdr:pic>
      <xdr:nvPicPr>
        <xdr:cNvPr id="13" name="Picture 1" descr="Znak%20SRZ">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4" name="Picture 1" descr="Znak%20SRZ">
          <a:extLst>
            <a:ext uri="{FF2B5EF4-FFF2-40B4-BE49-F238E27FC236}">
              <a16:creationId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20025"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15" name="Picture 1" descr="Znak%20SRZ">
          <a:extLst>
            <a:ext uri="{FF2B5EF4-FFF2-40B4-BE49-F238E27FC236}">
              <a16:creationId xmlns:a16="http://schemas.microsoft.com/office/drawing/2014/main" id="{00000000-0008-0000-0800-00000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40050"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16" name="Picture 1" descr="Znak%20SRZ">
          <a:extLst>
            <a:ext uri="{FF2B5EF4-FFF2-40B4-BE49-F238E27FC236}">
              <a16:creationId xmlns:a16="http://schemas.microsoft.com/office/drawing/2014/main" id="{00000000-0008-0000-0800-00001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60075"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17" name="Picture 1" descr="Znak%20SRZ">
          <a:extLst>
            <a:ext uri="{FF2B5EF4-FFF2-40B4-BE49-F238E27FC236}">
              <a16:creationId xmlns:a16="http://schemas.microsoft.com/office/drawing/2014/main" id="{00000000-0008-0000-0800-00001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8" name="Picture 1" descr="Znak%20SRZ">
          <a:extLst>
            <a:ext uri="{FF2B5EF4-FFF2-40B4-BE49-F238E27FC236}">
              <a16:creationId xmlns:a16="http://schemas.microsoft.com/office/drawing/2014/main" id="{00000000-0008-0000-08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20025"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9" name="Picture 1" descr="Znak%20SRZ">
          <a:extLst>
            <a:ext uri="{FF2B5EF4-FFF2-40B4-BE49-F238E27FC236}">
              <a16:creationId xmlns:a16="http://schemas.microsoft.com/office/drawing/2014/main" id="{00000000-0008-0000-0800-00001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20025"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0" name="Picture 1" descr="Znak%20SRZ">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40050"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1" name="Picture 1" descr="Znak%20SRZ">
          <a:extLst>
            <a:ext uri="{FF2B5EF4-FFF2-40B4-BE49-F238E27FC236}">
              <a16:creationId xmlns:a16="http://schemas.microsoft.com/office/drawing/2014/main" id="{00000000-0008-0000-08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40050"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2" name="Picture 1" descr="Znak%20SRZ">
          <a:extLst>
            <a:ext uri="{FF2B5EF4-FFF2-40B4-BE49-F238E27FC236}">
              <a16:creationId xmlns:a16="http://schemas.microsoft.com/office/drawing/2014/main" id="{00000000-0008-0000-0800-00001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60075"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3" name="Picture 1" descr="Znak%20SRZ">
          <a:extLst>
            <a:ext uri="{FF2B5EF4-FFF2-40B4-BE49-F238E27FC236}">
              <a16:creationId xmlns:a16="http://schemas.microsoft.com/office/drawing/2014/main" id="{00000000-0008-0000-0800-00001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60075"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24" name="Picture 1" descr="Znak%20SRZ">
          <a:extLst>
            <a:ext uri="{FF2B5EF4-FFF2-40B4-BE49-F238E27FC236}">
              <a16:creationId xmlns:a16="http://schemas.microsoft.com/office/drawing/2014/main" id="{00000000-0008-0000-0800-00001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25" name="Picture 1" descr="Znak%20SRZ">
          <a:extLst>
            <a:ext uri="{FF2B5EF4-FFF2-40B4-BE49-F238E27FC236}">
              <a16:creationId xmlns:a16="http://schemas.microsoft.com/office/drawing/2014/main" id="{00000000-0008-0000-0800-00001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26" name="Picture 1" descr="Znak%20SRZ">
          <a:extLst>
            <a:ext uri="{FF2B5EF4-FFF2-40B4-BE49-F238E27FC236}">
              <a16:creationId xmlns:a16="http://schemas.microsoft.com/office/drawing/2014/main" id="{00000000-0008-0000-0800-00001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27" name="Picture 1" descr="Znak%20SRZ">
          <a:extLst>
            <a:ext uri="{FF2B5EF4-FFF2-40B4-BE49-F238E27FC236}">
              <a16:creationId xmlns:a16="http://schemas.microsoft.com/office/drawing/2014/main" id="{00000000-0008-0000-0800-00001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28" name="Picture 1" descr="Znak%20SRZ">
          <a:extLst>
            <a:ext uri="{FF2B5EF4-FFF2-40B4-BE49-F238E27FC236}">
              <a16:creationId xmlns:a16="http://schemas.microsoft.com/office/drawing/2014/main" id="{00000000-0008-0000-0800-00001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29" name="Picture 1" descr="Znak%20SRZ">
          <a:extLst>
            <a:ext uri="{FF2B5EF4-FFF2-40B4-BE49-F238E27FC236}">
              <a16:creationId xmlns:a16="http://schemas.microsoft.com/office/drawing/2014/main" id="{00000000-0008-0000-0800-00001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30" name="Picture 1" descr="Znak%20SRZ">
          <a:extLst>
            <a:ext uri="{FF2B5EF4-FFF2-40B4-BE49-F238E27FC236}">
              <a16:creationId xmlns:a16="http://schemas.microsoft.com/office/drawing/2014/main" id="{00000000-0008-0000-0800-00001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31" name="Picture 1" descr="Znak%20SRZ">
          <a:extLst>
            <a:ext uri="{FF2B5EF4-FFF2-40B4-BE49-F238E27FC236}">
              <a16:creationId xmlns:a16="http://schemas.microsoft.com/office/drawing/2014/main" id="{00000000-0008-0000-0800-00001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32" name="Picture 1" descr="Znak%20SRZ">
          <a:extLst>
            <a:ext uri="{FF2B5EF4-FFF2-40B4-BE49-F238E27FC236}">
              <a16:creationId xmlns:a16="http://schemas.microsoft.com/office/drawing/2014/main" id="{00000000-0008-0000-0800-00002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33" name="Picture 1" descr="Znak%20SRZ">
          <a:extLst>
            <a:ext uri="{FF2B5EF4-FFF2-40B4-BE49-F238E27FC236}">
              <a16:creationId xmlns:a16="http://schemas.microsoft.com/office/drawing/2014/main" id="{00000000-0008-0000-0800-00002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34" name="Picture 1" descr="Znak%20SRZ">
          <a:extLst>
            <a:ext uri="{FF2B5EF4-FFF2-40B4-BE49-F238E27FC236}">
              <a16:creationId xmlns:a16="http://schemas.microsoft.com/office/drawing/2014/main" id="{00000000-0008-0000-0800-00002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35" name="Picture 1" descr="Znak%20SRZ">
          <a:extLst>
            <a:ext uri="{FF2B5EF4-FFF2-40B4-BE49-F238E27FC236}">
              <a16:creationId xmlns:a16="http://schemas.microsoft.com/office/drawing/2014/main" id="{00000000-0008-0000-0800-00002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36" name="Picture 1" descr="Znak%20SRZ">
          <a:extLst>
            <a:ext uri="{FF2B5EF4-FFF2-40B4-BE49-F238E27FC236}">
              <a16:creationId xmlns:a16="http://schemas.microsoft.com/office/drawing/2014/main" id="{00000000-0008-0000-0800-00002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37" name="Picture 1" descr="Znak%20SRZ">
          <a:extLst>
            <a:ext uri="{FF2B5EF4-FFF2-40B4-BE49-F238E27FC236}">
              <a16:creationId xmlns:a16="http://schemas.microsoft.com/office/drawing/2014/main" id="{00000000-0008-0000-0800-00002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38" name="Picture 1" descr="Znak%20SRZ">
          <a:extLst>
            <a:ext uri="{FF2B5EF4-FFF2-40B4-BE49-F238E27FC236}">
              <a16:creationId xmlns:a16="http://schemas.microsoft.com/office/drawing/2014/main" id="{00000000-0008-0000-0800-00002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39" name="Picture 1" descr="Znak%20SRZ">
          <a:extLst>
            <a:ext uri="{FF2B5EF4-FFF2-40B4-BE49-F238E27FC236}">
              <a16:creationId xmlns:a16="http://schemas.microsoft.com/office/drawing/2014/main" id="{00000000-0008-0000-0800-00002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40" name="Picture 1" descr="Znak%20SRZ">
          <a:extLst>
            <a:ext uri="{FF2B5EF4-FFF2-40B4-BE49-F238E27FC236}">
              <a16:creationId xmlns:a16="http://schemas.microsoft.com/office/drawing/2014/main" id="{00000000-0008-0000-0800-00002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41" name="Picture 1" descr="Znak%20SRZ">
          <a:extLst>
            <a:ext uri="{FF2B5EF4-FFF2-40B4-BE49-F238E27FC236}">
              <a16:creationId xmlns:a16="http://schemas.microsoft.com/office/drawing/2014/main" id="{00000000-0008-0000-0800-00002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42" name="Picture 1" descr="Znak%20SRZ">
          <a:extLst>
            <a:ext uri="{FF2B5EF4-FFF2-40B4-BE49-F238E27FC236}">
              <a16:creationId xmlns:a16="http://schemas.microsoft.com/office/drawing/2014/main" id="{00000000-0008-0000-0800-00002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43" name="Picture 1" descr="Znak%20SRZ">
          <a:extLst>
            <a:ext uri="{FF2B5EF4-FFF2-40B4-BE49-F238E27FC236}">
              <a16:creationId xmlns:a16="http://schemas.microsoft.com/office/drawing/2014/main" id="{00000000-0008-0000-0800-00002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44" name="Picture 1" descr="Znak%20SRZ">
          <a:extLst>
            <a:ext uri="{FF2B5EF4-FFF2-40B4-BE49-F238E27FC236}">
              <a16:creationId xmlns:a16="http://schemas.microsoft.com/office/drawing/2014/main" id="{00000000-0008-0000-0800-00002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45" name="Picture 1" descr="Znak%20SRZ">
          <a:extLst>
            <a:ext uri="{FF2B5EF4-FFF2-40B4-BE49-F238E27FC236}">
              <a16:creationId xmlns:a16="http://schemas.microsoft.com/office/drawing/2014/main" id="{00000000-0008-0000-0800-00002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46" name="Picture 1" descr="Znak%20SRZ">
          <a:extLst>
            <a:ext uri="{FF2B5EF4-FFF2-40B4-BE49-F238E27FC236}">
              <a16:creationId xmlns:a16="http://schemas.microsoft.com/office/drawing/2014/main" id="{00000000-0008-0000-0800-00002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47" name="Picture 1" descr="Znak%20SRZ">
          <a:extLst>
            <a:ext uri="{FF2B5EF4-FFF2-40B4-BE49-F238E27FC236}">
              <a16:creationId xmlns:a16="http://schemas.microsoft.com/office/drawing/2014/main" id="{00000000-0008-0000-0800-00002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48" name="Picture 1" descr="Znak%20SRZ">
          <a:extLst>
            <a:ext uri="{FF2B5EF4-FFF2-40B4-BE49-F238E27FC236}">
              <a16:creationId xmlns:a16="http://schemas.microsoft.com/office/drawing/2014/main" id="{00000000-0008-0000-0800-00003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49" name="Picture 1" descr="Znak%20SRZ">
          <a:extLst>
            <a:ext uri="{FF2B5EF4-FFF2-40B4-BE49-F238E27FC236}">
              <a16:creationId xmlns:a16="http://schemas.microsoft.com/office/drawing/2014/main" id="{00000000-0008-0000-0800-00003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50" name="Picture 1" descr="Znak%20SRZ">
          <a:extLst>
            <a:ext uri="{FF2B5EF4-FFF2-40B4-BE49-F238E27FC236}">
              <a16:creationId xmlns:a16="http://schemas.microsoft.com/office/drawing/2014/main" id="{00000000-0008-0000-0800-00003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51" name="Picture 1" descr="Znak%20SRZ">
          <a:extLst>
            <a:ext uri="{FF2B5EF4-FFF2-40B4-BE49-F238E27FC236}">
              <a16:creationId xmlns:a16="http://schemas.microsoft.com/office/drawing/2014/main" id="{00000000-0008-0000-0800-00003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52" name="Picture 1" descr="Znak%20SRZ">
          <a:extLst>
            <a:ext uri="{FF2B5EF4-FFF2-40B4-BE49-F238E27FC236}">
              <a16:creationId xmlns:a16="http://schemas.microsoft.com/office/drawing/2014/main" id="{00000000-0008-0000-0800-00003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53" name="Picture 1" descr="Znak%20SRZ">
          <a:extLst>
            <a:ext uri="{FF2B5EF4-FFF2-40B4-BE49-F238E27FC236}">
              <a16:creationId xmlns:a16="http://schemas.microsoft.com/office/drawing/2014/main" id="{00000000-0008-0000-0800-00003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54" name="Picture 1" descr="Znak%20SRZ">
          <a:extLst>
            <a:ext uri="{FF2B5EF4-FFF2-40B4-BE49-F238E27FC236}">
              <a16:creationId xmlns:a16="http://schemas.microsoft.com/office/drawing/2014/main" id="{00000000-0008-0000-0800-00003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55" name="Picture 1" descr="Znak%20SRZ">
          <a:extLst>
            <a:ext uri="{FF2B5EF4-FFF2-40B4-BE49-F238E27FC236}">
              <a16:creationId xmlns:a16="http://schemas.microsoft.com/office/drawing/2014/main" id="{00000000-0008-0000-0800-00003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56" name="Picture 1" descr="Znak%20SRZ">
          <a:extLst>
            <a:ext uri="{FF2B5EF4-FFF2-40B4-BE49-F238E27FC236}">
              <a16:creationId xmlns:a16="http://schemas.microsoft.com/office/drawing/2014/main" id="{00000000-0008-0000-0800-00003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57" name="Picture 1" descr="Znak%20SRZ">
          <a:extLst>
            <a:ext uri="{FF2B5EF4-FFF2-40B4-BE49-F238E27FC236}">
              <a16:creationId xmlns:a16="http://schemas.microsoft.com/office/drawing/2014/main" id="{00000000-0008-0000-0800-00003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58" name="Picture 1" descr="Znak%20SRZ">
          <a:extLst>
            <a:ext uri="{FF2B5EF4-FFF2-40B4-BE49-F238E27FC236}">
              <a16:creationId xmlns:a16="http://schemas.microsoft.com/office/drawing/2014/main" id="{00000000-0008-0000-0800-00003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59" name="Picture 1" descr="Znak%20SRZ">
          <a:extLst>
            <a:ext uri="{FF2B5EF4-FFF2-40B4-BE49-F238E27FC236}">
              <a16:creationId xmlns:a16="http://schemas.microsoft.com/office/drawing/2014/main" id="{00000000-0008-0000-0800-00003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60" name="Picture 1" descr="Znak%20SRZ">
          <a:extLst>
            <a:ext uri="{FF2B5EF4-FFF2-40B4-BE49-F238E27FC236}">
              <a16:creationId xmlns:a16="http://schemas.microsoft.com/office/drawing/2014/main" id="{00000000-0008-0000-0800-00003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61" name="Picture 1" descr="Znak%20SRZ">
          <a:extLst>
            <a:ext uri="{FF2B5EF4-FFF2-40B4-BE49-F238E27FC236}">
              <a16:creationId xmlns:a16="http://schemas.microsoft.com/office/drawing/2014/main" id="{00000000-0008-0000-0800-00003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2"/>
  <dimension ref="A1:I61"/>
  <sheetViews>
    <sheetView topLeftCell="A43" workbookViewId="0">
      <selection activeCell="B25" sqref="B25"/>
    </sheetView>
  </sheetViews>
  <sheetFormatPr defaultRowHeight="12.75" x14ac:dyDescent="0.15"/>
  <cols>
    <col min="1" max="1" width="26.0234375" style="141" customWidth="1"/>
    <col min="2" max="2" width="18.33984375" bestFit="1" customWidth="1"/>
    <col min="3" max="3" width="22.3828125" bestFit="1" customWidth="1"/>
    <col min="4" max="4" width="20.90234375" bestFit="1" customWidth="1"/>
    <col min="5" max="5" width="17.93359375" bestFit="1" customWidth="1"/>
    <col min="6" max="6" width="22.7890625" bestFit="1" customWidth="1"/>
    <col min="7" max="9" width="17.93359375" bestFit="1" customWidth="1"/>
  </cols>
  <sheetData>
    <row r="1" spans="1:9" x14ac:dyDescent="0.15">
      <c r="A1" s="152" t="s">
        <v>144</v>
      </c>
      <c r="B1" s="77" t="s">
        <v>29</v>
      </c>
      <c r="C1" s="77" t="s">
        <v>30</v>
      </c>
      <c r="D1" s="77" t="s">
        <v>31</v>
      </c>
      <c r="E1" s="77" t="s">
        <v>32</v>
      </c>
      <c r="F1" s="77" t="s">
        <v>33</v>
      </c>
      <c r="G1" s="77" t="s">
        <v>34</v>
      </c>
      <c r="H1" s="77" t="s">
        <v>35</v>
      </c>
      <c r="I1" s="77" t="s">
        <v>36</v>
      </c>
    </row>
    <row r="2" spans="1:9" ht="13.5" thickBot="1" x14ac:dyDescent="0.2">
      <c r="A2" s="153"/>
      <c r="B2" s="78" t="s">
        <v>37</v>
      </c>
      <c r="C2" s="78" t="s">
        <v>37</v>
      </c>
      <c r="D2" s="78" t="s">
        <v>37</v>
      </c>
      <c r="E2" s="78" t="s">
        <v>37</v>
      </c>
      <c r="F2" s="78" t="s">
        <v>37</v>
      </c>
      <c r="G2" s="78" t="s">
        <v>37</v>
      </c>
      <c r="H2" s="78" t="s">
        <v>37</v>
      </c>
      <c r="I2" s="78" t="s">
        <v>37</v>
      </c>
    </row>
    <row r="3" spans="1:9" ht="17.25" customHeight="1" x14ac:dyDescent="0.15">
      <c r="A3" s="154" t="s">
        <v>145</v>
      </c>
      <c r="B3" s="122" t="s">
        <v>146</v>
      </c>
      <c r="C3" s="122" t="s">
        <v>147</v>
      </c>
      <c r="D3" s="122" t="s">
        <v>148</v>
      </c>
      <c r="E3" s="122" t="s">
        <v>149</v>
      </c>
      <c r="F3" s="72"/>
      <c r="G3" s="72"/>
      <c r="H3" s="72"/>
      <c r="I3" s="73"/>
    </row>
    <row r="4" spans="1:9" ht="17.25" customHeight="1" thickBot="1" x14ac:dyDescent="0.2">
      <c r="A4" s="155"/>
      <c r="B4" s="123"/>
      <c r="C4" s="124"/>
      <c r="D4" s="124"/>
      <c r="E4" s="124"/>
      <c r="F4" s="75"/>
      <c r="G4" s="75"/>
      <c r="H4" s="75"/>
      <c r="I4" s="76"/>
    </row>
    <row r="5" spans="1:9" ht="17.25" customHeight="1" x14ac:dyDescent="0.15">
      <c r="A5" s="154" t="s">
        <v>150</v>
      </c>
      <c r="B5" s="125" t="s">
        <v>151</v>
      </c>
      <c r="C5" s="122" t="s">
        <v>152</v>
      </c>
      <c r="D5" s="122" t="s">
        <v>153</v>
      </c>
      <c r="E5" s="122" t="s">
        <v>154</v>
      </c>
      <c r="F5" s="72"/>
      <c r="G5" s="72"/>
      <c r="H5" s="72"/>
      <c r="I5" s="73"/>
    </row>
    <row r="6" spans="1:9" ht="17.25" customHeight="1" thickBot="1" x14ac:dyDescent="0.2">
      <c r="A6" s="155"/>
      <c r="B6" s="126"/>
      <c r="C6" s="127"/>
      <c r="D6" s="127"/>
      <c r="E6" s="127"/>
      <c r="F6" s="79"/>
      <c r="G6" s="79"/>
      <c r="H6" s="75"/>
      <c r="I6" s="76"/>
    </row>
    <row r="7" spans="1:9" ht="17.25" customHeight="1" x14ac:dyDescent="0.15">
      <c r="A7" s="154" t="s">
        <v>155</v>
      </c>
      <c r="B7" s="125" t="s">
        <v>156</v>
      </c>
      <c r="C7" s="122" t="s">
        <v>157</v>
      </c>
      <c r="D7" s="122" t="s">
        <v>158</v>
      </c>
      <c r="E7" s="122" t="s">
        <v>159</v>
      </c>
      <c r="F7" s="72"/>
      <c r="G7" s="72"/>
      <c r="H7" s="72"/>
      <c r="I7" s="73"/>
    </row>
    <row r="8" spans="1:9" ht="17.25" customHeight="1" thickBot="1" x14ac:dyDescent="0.2">
      <c r="A8" s="155"/>
      <c r="B8" s="123"/>
      <c r="C8" s="124"/>
      <c r="D8" s="124"/>
      <c r="E8" s="124"/>
      <c r="F8" s="75"/>
      <c r="G8" s="75"/>
      <c r="H8" s="75"/>
      <c r="I8" s="76"/>
    </row>
    <row r="9" spans="1:9" ht="17.25" customHeight="1" x14ac:dyDescent="0.15">
      <c r="A9" s="154" t="s">
        <v>160</v>
      </c>
      <c r="B9" s="125" t="s">
        <v>161</v>
      </c>
      <c r="C9" s="122" t="s">
        <v>162</v>
      </c>
      <c r="D9" s="122" t="s">
        <v>163</v>
      </c>
      <c r="E9" s="122" t="s">
        <v>164</v>
      </c>
      <c r="F9" s="72"/>
      <c r="G9" s="72"/>
      <c r="H9" s="72"/>
      <c r="I9" s="73"/>
    </row>
    <row r="10" spans="1:9" ht="17.25" customHeight="1" thickBot="1" x14ac:dyDescent="0.2">
      <c r="A10" s="155"/>
      <c r="B10" s="123"/>
      <c r="C10" s="124"/>
      <c r="D10" s="124"/>
      <c r="E10" s="124"/>
      <c r="F10" s="75"/>
      <c r="G10" s="75"/>
      <c r="H10" s="75"/>
      <c r="I10" s="76"/>
    </row>
    <row r="11" spans="1:9" ht="17.25" customHeight="1" x14ac:dyDescent="0.15">
      <c r="A11" s="150" t="s">
        <v>165</v>
      </c>
      <c r="B11" s="125" t="s">
        <v>166</v>
      </c>
      <c r="C11" s="122" t="s">
        <v>167</v>
      </c>
      <c r="D11" s="122" t="s">
        <v>168</v>
      </c>
      <c r="E11" s="122" t="s">
        <v>169</v>
      </c>
      <c r="F11" s="72" t="s">
        <v>170</v>
      </c>
      <c r="G11" s="72"/>
      <c r="H11" s="72"/>
      <c r="I11" s="73"/>
    </row>
    <row r="12" spans="1:9" ht="17.25" customHeight="1" thickBot="1" x14ac:dyDescent="0.2">
      <c r="A12" s="151"/>
      <c r="B12" s="123"/>
      <c r="C12" s="124"/>
      <c r="D12" s="124"/>
      <c r="E12" s="124"/>
      <c r="F12" s="75"/>
      <c r="G12" s="75"/>
      <c r="H12" s="75"/>
      <c r="I12" s="76"/>
    </row>
    <row r="13" spans="1:9" ht="17.25" customHeight="1" x14ac:dyDescent="0.15">
      <c r="A13" s="150" t="s">
        <v>171</v>
      </c>
      <c r="B13" s="125" t="s">
        <v>172</v>
      </c>
      <c r="C13" s="122" t="s">
        <v>173</v>
      </c>
      <c r="D13" s="122" t="s">
        <v>174</v>
      </c>
      <c r="E13" s="122" t="s">
        <v>175</v>
      </c>
      <c r="F13" s="72" t="s">
        <v>176</v>
      </c>
      <c r="G13" s="72" t="s">
        <v>305</v>
      </c>
      <c r="H13" s="72" t="s">
        <v>301</v>
      </c>
      <c r="I13" s="73"/>
    </row>
    <row r="14" spans="1:9" ht="17.25" customHeight="1" thickBot="1" x14ac:dyDescent="0.2">
      <c r="A14" s="151"/>
      <c r="B14" s="123"/>
      <c r="C14" s="124"/>
      <c r="D14" s="124"/>
      <c r="E14" s="124"/>
      <c r="F14" s="75"/>
      <c r="G14" s="75"/>
      <c r="H14" s="75"/>
      <c r="I14" s="76"/>
    </row>
    <row r="15" spans="1:9" ht="17.25" customHeight="1" x14ac:dyDescent="0.15">
      <c r="A15" s="150" t="s">
        <v>177</v>
      </c>
      <c r="B15" s="125" t="s">
        <v>178</v>
      </c>
      <c r="C15" s="122" t="s">
        <v>179</v>
      </c>
      <c r="D15" s="122" t="s">
        <v>180</v>
      </c>
      <c r="E15" s="122" t="s">
        <v>181</v>
      </c>
      <c r="F15" s="72" t="s">
        <v>182</v>
      </c>
      <c r="G15" s="72"/>
      <c r="H15" s="72"/>
      <c r="I15" s="73"/>
    </row>
    <row r="16" spans="1:9" ht="17.25" customHeight="1" thickBot="1" x14ac:dyDescent="0.2">
      <c r="A16" s="151"/>
      <c r="B16" s="123"/>
      <c r="C16" s="124"/>
      <c r="D16" s="124"/>
      <c r="E16" s="124"/>
      <c r="F16" s="75"/>
      <c r="G16" s="75"/>
      <c r="H16" s="75"/>
      <c r="I16" s="76"/>
    </row>
    <row r="17" spans="1:9" ht="17.25" customHeight="1" x14ac:dyDescent="0.15">
      <c r="A17" s="150" t="s">
        <v>183</v>
      </c>
      <c r="B17" s="125" t="s">
        <v>184</v>
      </c>
      <c r="C17" s="122" t="s">
        <v>185</v>
      </c>
      <c r="D17" s="122" t="s">
        <v>186</v>
      </c>
      <c r="E17" s="122" t="s">
        <v>187</v>
      </c>
      <c r="F17" s="72" t="s">
        <v>188</v>
      </c>
      <c r="G17" s="112"/>
      <c r="H17" s="72"/>
      <c r="I17" s="73"/>
    </row>
    <row r="18" spans="1:9" ht="17.25" customHeight="1" thickBot="1" x14ac:dyDescent="0.2">
      <c r="A18" s="151"/>
      <c r="B18" s="123"/>
      <c r="C18" s="124"/>
      <c r="D18" s="124"/>
      <c r="E18" s="124"/>
      <c r="F18" s="75"/>
      <c r="G18" s="75"/>
      <c r="H18" s="75"/>
      <c r="I18" s="76"/>
    </row>
    <row r="19" spans="1:9" ht="17.25" customHeight="1" x14ac:dyDescent="0.15">
      <c r="A19" s="150" t="s">
        <v>189</v>
      </c>
      <c r="B19" s="125" t="s">
        <v>190</v>
      </c>
      <c r="C19" s="122" t="s">
        <v>191</v>
      </c>
      <c r="D19" s="122" t="s">
        <v>192</v>
      </c>
      <c r="E19" s="122" t="s">
        <v>193</v>
      </c>
      <c r="F19" s="72"/>
      <c r="G19" s="72"/>
      <c r="H19" s="72"/>
      <c r="I19" s="73"/>
    </row>
    <row r="20" spans="1:9" ht="17.25" customHeight="1" thickBot="1" x14ac:dyDescent="0.2">
      <c r="A20" s="151"/>
      <c r="B20" s="126"/>
      <c r="C20" s="127"/>
      <c r="D20" s="127"/>
      <c r="E20" s="127"/>
      <c r="F20" s="79"/>
      <c r="G20" s="79"/>
      <c r="H20" s="79"/>
      <c r="I20" s="76"/>
    </row>
    <row r="21" spans="1:9" ht="17.25" customHeight="1" x14ac:dyDescent="0.15">
      <c r="A21" s="150" t="s">
        <v>194</v>
      </c>
      <c r="B21" s="125" t="s">
        <v>195</v>
      </c>
      <c r="C21" s="122" t="s">
        <v>196</v>
      </c>
      <c r="D21" s="122" t="s">
        <v>197</v>
      </c>
      <c r="E21" s="122" t="s">
        <v>198</v>
      </c>
      <c r="F21" s="72" t="s">
        <v>302</v>
      </c>
      <c r="G21" s="72" t="s">
        <v>303</v>
      </c>
      <c r="H21" s="72"/>
      <c r="I21" s="73"/>
    </row>
    <row r="22" spans="1:9" ht="17.25" customHeight="1" thickBot="1" x14ac:dyDescent="0.2">
      <c r="A22" s="151"/>
      <c r="B22" s="123"/>
      <c r="C22" s="124"/>
      <c r="D22" s="124"/>
      <c r="E22" s="124"/>
      <c r="F22" s="75"/>
      <c r="G22" s="75"/>
      <c r="H22" s="75"/>
      <c r="I22" s="76"/>
    </row>
    <row r="23" spans="1:9" ht="17.25" customHeight="1" x14ac:dyDescent="0.15">
      <c r="A23" s="150" t="s">
        <v>199</v>
      </c>
      <c r="B23" s="125" t="s">
        <v>200</v>
      </c>
      <c r="C23" s="122" t="s">
        <v>201</v>
      </c>
      <c r="D23" s="122" t="s">
        <v>202</v>
      </c>
      <c r="E23" s="128" t="s">
        <v>203</v>
      </c>
      <c r="F23" s="72"/>
      <c r="G23" s="72"/>
      <c r="H23" s="72"/>
      <c r="I23" s="73"/>
    </row>
    <row r="24" spans="1:9" ht="17.25" customHeight="1" thickBot="1" x14ac:dyDescent="0.2">
      <c r="A24" s="151"/>
      <c r="B24" s="123"/>
      <c r="C24" s="124"/>
      <c r="D24" s="124"/>
      <c r="E24" s="124"/>
      <c r="F24" s="75"/>
      <c r="G24" s="75"/>
      <c r="H24" s="75"/>
      <c r="I24" s="76"/>
    </row>
    <row r="25" spans="1:9" ht="17.25" customHeight="1" x14ac:dyDescent="0.15">
      <c r="A25" s="150" t="s">
        <v>204</v>
      </c>
      <c r="B25" s="125" t="s">
        <v>311</v>
      </c>
      <c r="C25" s="122" t="s">
        <v>205</v>
      </c>
      <c r="D25" s="122" t="s">
        <v>206</v>
      </c>
      <c r="E25" s="122" t="s">
        <v>207</v>
      </c>
      <c r="F25" s="72"/>
      <c r="G25" s="72"/>
      <c r="H25" s="72"/>
      <c r="I25" s="73"/>
    </row>
    <row r="26" spans="1:9" ht="17.25" customHeight="1" thickBot="1" x14ac:dyDescent="0.2">
      <c r="A26" s="151"/>
      <c r="B26" s="74"/>
      <c r="C26" s="75"/>
      <c r="D26" s="75"/>
      <c r="E26" s="75"/>
      <c r="F26" s="75"/>
      <c r="G26" s="75"/>
      <c r="H26" s="75"/>
      <c r="I26" s="76"/>
    </row>
    <row r="27" spans="1:9" ht="17.25" customHeight="1" x14ac:dyDescent="0.15">
      <c r="A27" s="150" t="s">
        <v>208</v>
      </c>
      <c r="B27" s="71" t="s">
        <v>209</v>
      </c>
      <c r="C27" s="72" t="s">
        <v>210</v>
      </c>
      <c r="D27" s="72" t="s">
        <v>308</v>
      </c>
      <c r="E27" s="72" t="s">
        <v>211</v>
      </c>
      <c r="F27" s="72" t="s">
        <v>304</v>
      </c>
      <c r="G27" s="72"/>
      <c r="H27" s="72"/>
      <c r="I27" s="73"/>
    </row>
    <row r="28" spans="1:9" ht="17.25" customHeight="1" thickBot="1" x14ac:dyDescent="0.2">
      <c r="A28" s="151"/>
      <c r="B28" s="74"/>
      <c r="C28" s="75"/>
      <c r="D28" s="75"/>
      <c r="E28" s="75"/>
      <c r="F28" s="75"/>
      <c r="G28" s="75"/>
      <c r="H28" s="75"/>
      <c r="I28" s="76"/>
    </row>
    <row r="29" spans="1:9" ht="17.25" customHeight="1" x14ac:dyDescent="0.15">
      <c r="A29" s="150" t="s">
        <v>212</v>
      </c>
      <c r="B29" s="71" t="s">
        <v>213</v>
      </c>
      <c r="C29" s="72" t="s">
        <v>214</v>
      </c>
      <c r="D29" s="72" t="s">
        <v>215</v>
      </c>
      <c r="E29" s="72" t="s">
        <v>216</v>
      </c>
      <c r="F29" s="72"/>
      <c r="G29" s="72"/>
      <c r="H29" s="72"/>
      <c r="I29" s="73"/>
    </row>
    <row r="30" spans="1:9" ht="17.25" customHeight="1" thickBot="1" x14ac:dyDescent="0.2">
      <c r="A30" s="151"/>
      <c r="B30" s="74"/>
      <c r="C30" s="75"/>
      <c r="D30" s="75"/>
      <c r="E30" s="75"/>
      <c r="F30" s="75"/>
      <c r="G30" s="75"/>
      <c r="H30" s="75"/>
      <c r="I30" s="76"/>
    </row>
    <row r="31" spans="1:9" ht="17.25" customHeight="1" x14ac:dyDescent="0.15">
      <c r="A31" s="150" t="s">
        <v>217</v>
      </c>
      <c r="B31" s="71" t="s">
        <v>218</v>
      </c>
      <c r="C31" s="72" t="s">
        <v>219</v>
      </c>
      <c r="D31" s="72" t="s">
        <v>220</v>
      </c>
      <c r="E31" s="72" t="s">
        <v>221</v>
      </c>
      <c r="F31" s="72"/>
      <c r="G31" s="72"/>
      <c r="H31" s="72"/>
      <c r="I31" s="73"/>
    </row>
    <row r="32" spans="1:9" ht="17.25" customHeight="1" thickBot="1" x14ac:dyDescent="0.2">
      <c r="A32" s="151"/>
      <c r="B32" s="74"/>
      <c r="C32" s="75"/>
      <c r="D32" s="75"/>
      <c r="E32" s="75"/>
      <c r="F32" s="75"/>
      <c r="G32" s="75"/>
      <c r="H32" s="75"/>
      <c r="I32" s="76"/>
    </row>
    <row r="33" spans="1:9" ht="17.25" customHeight="1" x14ac:dyDescent="0.15">
      <c r="A33" s="150" t="s">
        <v>222</v>
      </c>
      <c r="B33" s="71" t="s">
        <v>223</v>
      </c>
      <c r="C33" s="72" t="s">
        <v>224</v>
      </c>
      <c r="D33" s="72" t="s">
        <v>309</v>
      </c>
      <c r="E33" s="72" t="s">
        <v>225</v>
      </c>
      <c r="F33" s="71"/>
      <c r="G33" s="72"/>
      <c r="H33" s="72"/>
      <c r="I33" s="73"/>
    </row>
    <row r="34" spans="1:9" ht="17.25" customHeight="1" thickBot="1" x14ac:dyDescent="0.2">
      <c r="A34" s="151"/>
      <c r="B34" s="74"/>
      <c r="C34" s="75"/>
      <c r="D34" s="75"/>
      <c r="E34" s="75"/>
      <c r="F34" s="75"/>
      <c r="G34" s="75"/>
      <c r="H34" s="75"/>
      <c r="I34" s="76"/>
    </row>
    <row r="35" spans="1:9" ht="18" customHeight="1" x14ac:dyDescent="0.15">
      <c r="A35" s="150" t="s">
        <v>226</v>
      </c>
      <c r="B35" s="71" t="s">
        <v>227</v>
      </c>
      <c r="C35" s="72" t="s">
        <v>228</v>
      </c>
      <c r="D35" s="72" t="s">
        <v>229</v>
      </c>
      <c r="E35" s="72" t="s">
        <v>230</v>
      </c>
      <c r="F35" s="71"/>
      <c r="G35" s="72"/>
      <c r="H35" s="72"/>
      <c r="I35" s="73"/>
    </row>
    <row r="36" spans="1:9" ht="19.5" customHeight="1" thickBot="1" x14ac:dyDescent="0.2">
      <c r="A36" s="151"/>
      <c r="B36" s="74"/>
      <c r="C36" s="75"/>
      <c r="D36" s="75"/>
      <c r="E36" s="75"/>
      <c r="F36" s="75"/>
      <c r="G36" s="75"/>
      <c r="H36" s="75"/>
      <c r="I36" s="76"/>
    </row>
    <row r="37" spans="1:9" ht="15.75" customHeight="1" x14ac:dyDescent="0.15">
      <c r="A37" s="150" t="s">
        <v>231</v>
      </c>
      <c r="B37" s="71" t="s">
        <v>232</v>
      </c>
      <c r="C37" s="72" t="s">
        <v>233</v>
      </c>
      <c r="D37" s="72" t="s">
        <v>234</v>
      </c>
      <c r="E37" s="72" t="s">
        <v>235</v>
      </c>
      <c r="F37" s="71"/>
      <c r="G37" s="72"/>
      <c r="H37" s="72"/>
      <c r="I37" s="73"/>
    </row>
    <row r="38" spans="1:9" ht="15.75" customHeight="1" thickBot="1" x14ac:dyDescent="0.2">
      <c r="A38" s="151"/>
      <c r="B38" s="74"/>
      <c r="C38" s="75"/>
      <c r="D38" s="75"/>
      <c r="E38" s="75"/>
      <c r="F38" s="75"/>
      <c r="G38" s="75"/>
      <c r="H38" s="75"/>
      <c r="I38" s="76"/>
    </row>
    <row r="39" spans="1:9" ht="15" customHeight="1" x14ac:dyDescent="0.15">
      <c r="A39" s="150" t="s">
        <v>236</v>
      </c>
      <c r="B39" s="71" t="s">
        <v>237</v>
      </c>
      <c r="C39" s="72" t="s">
        <v>238</v>
      </c>
      <c r="D39" s="72" t="s">
        <v>239</v>
      </c>
      <c r="E39" s="72" t="s">
        <v>240</v>
      </c>
      <c r="F39" s="71"/>
      <c r="G39" s="72"/>
      <c r="H39" s="72"/>
      <c r="I39" s="73"/>
    </row>
    <row r="40" spans="1:9" ht="19.5" customHeight="1" thickBot="1" x14ac:dyDescent="0.2">
      <c r="A40" s="151"/>
      <c r="B40" s="74"/>
      <c r="C40" s="75"/>
      <c r="D40" s="75"/>
      <c r="E40" s="75"/>
      <c r="F40" s="75"/>
      <c r="G40" s="75"/>
      <c r="H40" s="75"/>
      <c r="I40" s="76"/>
    </row>
    <row r="41" spans="1:9" ht="13.5" customHeight="1" x14ac:dyDescent="0.15">
      <c r="A41" s="150" t="s">
        <v>241</v>
      </c>
      <c r="B41" s="71" t="s">
        <v>242</v>
      </c>
      <c r="C41" s="72" t="s">
        <v>243</v>
      </c>
      <c r="D41" s="72" t="s">
        <v>244</v>
      </c>
      <c r="E41" s="72" t="s">
        <v>245</v>
      </c>
      <c r="F41" s="71"/>
      <c r="G41" s="72"/>
      <c r="H41" s="72"/>
      <c r="I41" s="73"/>
    </row>
    <row r="42" spans="1:9" ht="18" customHeight="1" thickBot="1" x14ac:dyDescent="0.2">
      <c r="A42" s="151"/>
      <c r="B42" s="74"/>
      <c r="C42" s="75"/>
      <c r="D42" s="75"/>
      <c r="E42" s="75"/>
      <c r="F42" s="75"/>
      <c r="G42" s="75"/>
      <c r="H42" s="75"/>
      <c r="I42" s="76"/>
    </row>
    <row r="43" spans="1:9" ht="14.25" customHeight="1" x14ac:dyDescent="0.15">
      <c r="A43" s="150" t="s">
        <v>246</v>
      </c>
      <c r="B43" s="71" t="s">
        <v>310</v>
      </c>
      <c r="C43" s="72" t="s">
        <v>247</v>
      </c>
      <c r="D43" s="72" t="s">
        <v>248</v>
      </c>
      <c r="E43" s="72" t="s">
        <v>249</v>
      </c>
      <c r="F43" s="71"/>
      <c r="G43" s="72"/>
      <c r="H43" s="72"/>
      <c r="I43" s="73"/>
    </row>
    <row r="44" spans="1:9" ht="21" customHeight="1" thickBot="1" x14ac:dyDescent="0.2">
      <c r="A44" s="151"/>
      <c r="B44" s="74"/>
      <c r="C44" s="75"/>
      <c r="D44" s="75"/>
      <c r="E44" s="75"/>
      <c r="F44" s="75"/>
      <c r="G44" s="75"/>
      <c r="H44" s="75"/>
      <c r="I44" s="76"/>
    </row>
    <row r="45" spans="1:9" ht="12.75" customHeight="1" x14ac:dyDescent="0.15">
      <c r="A45" s="150" t="s">
        <v>250</v>
      </c>
      <c r="B45" s="71" t="s">
        <v>251</v>
      </c>
      <c r="C45" s="72" t="s">
        <v>252</v>
      </c>
      <c r="D45" s="72" t="s">
        <v>253</v>
      </c>
      <c r="E45" s="72" t="s">
        <v>254</v>
      </c>
      <c r="F45" s="71"/>
      <c r="G45" s="72"/>
      <c r="H45" s="72"/>
      <c r="I45" s="73"/>
    </row>
    <row r="46" spans="1:9" ht="13.5" thickBot="1" x14ac:dyDescent="0.2">
      <c r="A46" s="151"/>
      <c r="B46" s="74"/>
      <c r="C46" s="75"/>
      <c r="D46" s="75"/>
      <c r="E46" s="75"/>
      <c r="F46" s="75"/>
      <c r="G46" s="75"/>
      <c r="H46" s="75"/>
      <c r="I46" s="76"/>
    </row>
    <row r="47" spans="1:9" ht="12.75" customHeight="1" x14ac:dyDescent="0.15">
      <c r="A47" s="150" t="s">
        <v>255</v>
      </c>
      <c r="B47" s="71" t="s">
        <v>256</v>
      </c>
      <c r="C47" s="72" t="s">
        <v>257</v>
      </c>
      <c r="D47" s="72" t="s">
        <v>258</v>
      </c>
      <c r="E47" s="72" t="s">
        <v>259</v>
      </c>
      <c r="F47" s="71" t="s">
        <v>274</v>
      </c>
      <c r="G47" s="72"/>
      <c r="H47" s="72"/>
      <c r="I47" s="73"/>
    </row>
    <row r="48" spans="1:9" ht="13.5" thickBot="1" x14ac:dyDescent="0.2">
      <c r="A48" s="151"/>
      <c r="B48" s="74"/>
      <c r="C48" s="75"/>
      <c r="D48" s="75"/>
      <c r="E48" s="75"/>
      <c r="F48" s="75"/>
      <c r="G48" s="75"/>
      <c r="H48" s="75"/>
      <c r="I48" s="76"/>
    </row>
    <row r="49" spans="1:9" ht="12.75" customHeight="1" x14ac:dyDescent="0.15">
      <c r="A49" s="150" t="s">
        <v>260</v>
      </c>
      <c r="B49" s="71" t="s">
        <v>261</v>
      </c>
      <c r="C49" s="72" t="s">
        <v>262</v>
      </c>
      <c r="D49" s="72" t="s">
        <v>263</v>
      </c>
      <c r="E49" s="72" t="s">
        <v>264</v>
      </c>
      <c r="F49" s="71" t="s">
        <v>265</v>
      </c>
      <c r="G49" s="72"/>
      <c r="H49" s="72"/>
      <c r="I49" s="73"/>
    </row>
    <row r="50" spans="1:9" ht="13.5" thickBot="1" x14ac:dyDescent="0.2">
      <c r="A50" s="151"/>
      <c r="B50" s="74"/>
      <c r="C50" s="75"/>
      <c r="D50" s="75"/>
      <c r="E50" s="75"/>
      <c r="F50" s="75"/>
      <c r="G50" s="75"/>
      <c r="H50" s="75"/>
      <c r="I50" s="76"/>
    </row>
    <row r="51" spans="1:9" ht="12.75" customHeight="1" x14ac:dyDescent="0.15">
      <c r="A51" s="150" t="s">
        <v>266</v>
      </c>
      <c r="B51" s="71" t="s">
        <v>273</v>
      </c>
      <c r="C51" s="72" t="s">
        <v>268</v>
      </c>
      <c r="D51" s="72" t="s">
        <v>272</v>
      </c>
      <c r="E51" s="72"/>
      <c r="F51" s="71"/>
      <c r="G51" s="72"/>
      <c r="H51" s="72"/>
      <c r="I51" s="73"/>
    </row>
    <row r="52" spans="1:9" ht="13.5" thickBot="1" x14ac:dyDescent="0.2">
      <c r="A52" s="151"/>
      <c r="B52" s="74"/>
      <c r="C52" s="75"/>
      <c r="D52" s="75"/>
      <c r="E52" s="75"/>
      <c r="F52" s="75"/>
      <c r="G52" s="75"/>
      <c r="H52" s="75"/>
      <c r="I52" s="76"/>
    </row>
    <row r="53" spans="1:9" ht="12.75" customHeight="1" x14ac:dyDescent="0.15">
      <c r="A53" s="150" t="s">
        <v>271</v>
      </c>
      <c r="B53" s="71" t="s">
        <v>267</v>
      </c>
      <c r="C53" s="72" t="s">
        <v>270</v>
      </c>
      <c r="D53" s="72" t="s">
        <v>274</v>
      </c>
      <c r="E53" s="72" t="s">
        <v>275</v>
      </c>
      <c r="F53" s="71"/>
      <c r="G53" s="72"/>
      <c r="H53" s="72"/>
      <c r="I53" s="73"/>
    </row>
    <row r="54" spans="1:9" ht="13.5" thickBot="1" x14ac:dyDescent="0.2">
      <c r="A54" s="151"/>
      <c r="B54" s="74"/>
      <c r="C54" s="75"/>
      <c r="D54" s="75"/>
      <c r="E54" s="75"/>
      <c r="F54" s="75"/>
      <c r="G54" s="75"/>
      <c r="H54" s="75"/>
      <c r="I54" s="76"/>
    </row>
    <row r="55" spans="1:9" x14ac:dyDescent="0.15">
      <c r="A55" s="150" t="s">
        <v>276</v>
      </c>
      <c r="B55" s="71" t="s">
        <v>277</v>
      </c>
      <c r="C55" s="72" t="s">
        <v>278</v>
      </c>
      <c r="D55" s="72" t="s">
        <v>42</v>
      </c>
      <c r="E55" s="72" t="s">
        <v>279</v>
      </c>
      <c r="F55" s="71"/>
      <c r="G55" s="72"/>
      <c r="H55" s="72"/>
      <c r="I55" s="73"/>
    </row>
    <row r="56" spans="1:9" ht="13.5" thickBot="1" x14ac:dyDescent="0.2">
      <c r="A56" s="151"/>
      <c r="B56" s="74"/>
      <c r="C56" s="75"/>
      <c r="D56" s="75"/>
      <c r="E56" s="75"/>
      <c r="F56" s="75"/>
      <c r="G56" s="75"/>
      <c r="H56" s="75"/>
      <c r="I56" s="76"/>
    </row>
    <row r="57" spans="1:9" x14ac:dyDescent="0.15">
      <c r="A57" s="133"/>
      <c r="B57" s="8"/>
      <c r="C57" s="8"/>
      <c r="D57" s="8"/>
      <c r="E57" s="8"/>
      <c r="F57" s="8"/>
      <c r="G57" s="8"/>
      <c r="H57" s="8"/>
      <c r="I57" s="8"/>
    </row>
    <row r="58" spans="1:9" x14ac:dyDescent="0.15">
      <c r="A58" s="140" t="s">
        <v>40</v>
      </c>
      <c r="B58" s="21" t="s">
        <v>41</v>
      </c>
      <c r="C58" s="21" t="s">
        <v>44</v>
      </c>
    </row>
    <row r="59" spans="1:9" x14ac:dyDescent="0.15">
      <c r="B59" s="21" t="s">
        <v>42</v>
      </c>
      <c r="C59" s="21" t="s">
        <v>45</v>
      </c>
    </row>
    <row r="60" spans="1:9" x14ac:dyDescent="0.15">
      <c r="B60" s="21" t="s">
        <v>43</v>
      </c>
      <c r="C60" s="21" t="s">
        <v>46</v>
      </c>
    </row>
    <row r="61" spans="1:9" x14ac:dyDescent="0.15">
      <c r="C61" s="21" t="s">
        <v>47</v>
      </c>
    </row>
  </sheetData>
  <mergeCells count="28">
    <mergeCell ref="A49:A50"/>
    <mergeCell ref="A51:A52"/>
    <mergeCell ref="A53:A54"/>
    <mergeCell ref="A55:A56"/>
    <mergeCell ref="A23:A24"/>
    <mergeCell ref="A25:A26"/>
    <mergeCell ref="A39:A40"/>
    <mergeCell ref="A41:A42"/>
    <mergeCell ref="A43:A44"/>
    <mergeCell ref="A45:A46"/>
    <mergeCell ref="A47:A48"/>
    <mergeCell ref="A13:A14"/>
    <mergeCell ref="A1:A2"/>
    <mergeCell ref="A15:A16"/>
    <mergeCell ref="A17:A18"/>
    <mergeCell ref="A19:A20"/>
    <mergeCell ref="A3:A4"/>
    <mergeCell ref="A5:A6"/>
    <mergeCell ref="A7:A8"/>
    <mergeCell ref="A9:A10"/>
    <mergeCell ref="A11:A12"/>
    <mergeCell ref="A21:A22"/>
    <mergeCell ref="A35:A36"/>
    <mergeCell ref="A37:A38"/>
    <mergeCell ref="A29:A30"/>
    <mergeCell ref="A33:A34"/>
    <mergeCell ref="A27:A28"/>
    <mergeCell ref="A31:A3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V124"/>
  <sheetViews>
    <sheetView workbookViewId="0">
      <selection activeCell="A48" sqref="A48"/>
    </sheetView>
  </sheetViews>
  <sheetFormatPr defaultRowHeight="12.75" x14ac:dyDescent="0.15"/>
  <cols>
    <col min="1" max="1" width="19.55078125" customWidth="1"/>
    <col min="17" max="25" width="9.16796875" customWidth="1"/>
  </cols>
  <sheetData>
    <row r="1" spans="1:22" x14ac:dyDescent="0.15">
      <c r="A1" s="304" t="s">
        <v>300</v>
      </c>
      <c r="B1" s="305"/>
      <c r="C1" s="305"/>
      <c r="D1" s="305"/>
      <c r="E1" s="305"/>
      <c r="F1" s="305"/>
      <c r="G1" s="305"/>
      <c r="H1" s="306"/>
    </row>
    <row r="2" spans="1:22" ht="13.5" thickBot="1" x14ac:dyDescent="0.2">
      <c r="A2" s="307"/>
      <c r="B2" s="308"/>
      <c r="C2" s="308"/>
      <c r="D2" s="308"/>
      <c r="E2" s="308"/>
      <c r="F2" s="308"/>
      <c r="G2" s="308"/>
      <c r="H2" s="309"/>
    </row>
    <row r="3" spans="1:22" ht="24" customHeight="1" thickBot="1" x14ac:dyDescent="0.2">
      <c r="A3" s="114"/>
      <c r="B3" s="310" t="s">
        <v>142</v>
      </c>
      <c r="C3" s="231"/>
      <c r="D3" s="310" t="s">
        <v>143</v>
      </c>
      <c r="E3" s="231"/>
      <c r="F3" s="310" t="s">
        <v>136</v>
      </c>
      <c r="G3" s="231"/>
      <c r="H3" s="113"/>
    </row>
    <row r="4" spans="1:22" ht="18.75" customHeight="1" thickBot="1" x14ac:dyDescent="0.2">
      <c r="A4" s="136" t="s">
        <v>132</v>
      </c>
      <c r="B4" s="137" t="s">
        <v>2</v>
      </c>
      <c r="C4" s="137" t="s">
        <v>133</v>
      </c>
      <c r="D4" s="137" t="s">
        <v>134</v>
      </c>
      <c r="E4" s="137" t="s">
        <v>133</v>
      </c>
      <c r="F4" s="137" t="s">
        <v>134</v>
      </c>
      <c r="G4" s="137" t="s">
        <v>133</v>
      </c>
      <c r="H4" s="138" t="s">
        <v>135</v>
      </c>
      <c r="L4" t="s">
        <v>141</v>
      </c>
    </row>
    <row r="5" spans="1:22" ht="15.75" thickTop="1" thickBot="1" x14ac:dyDescent="0.2">
      <c r="A5" s="139" t="str">
        <f>Sheet2!L7</f>
        <v>Szikonya Kristián</v>
      </c>
      <c r="B5" s="134">
        <f>Sheet2!M7</f>
        <v>1</v>
      </c>
      <c r="C5" s="135">
        <f>Sheet2!N7</f>
        <v>23340</v>
      </c>
      <c r="D5" s="134">
        <f>Sheet2!O7</f>
        <v>1</v>
      </c>
      <c r="E5" s="142">
        <f>Sheet2!P7</f>
        <v>10820</v>
      </c>
      <c r="F5" s="144">
        <f>Sheet2!R7</f>
        <v>2</v>
      </c>
      <c r="G5" s="145">
        <f>Sheet2!S7</f>
        <v>34160</v>
      </c>
      <c r="H5" s="143">
        <f t="shared" ref="H5:H36" si="0">V5</f>
        <v>1</v>
      </c>
      <c r="S5">
        <f>RANK(F5,$F$5:$F$124,1)</f>
        <v>1</v>
      </c>
      <c r="T5">
        <f>RANK(G5,$G$5:$G$124,0)</f>
        <v>1</v>
      </c>
      <c r="U5">
        <f>S5+0.00001*T5</f>
        <v>1.0000100000000001</v>
      </c>
      <c r="V5">
        <f>RANK(U5,$U$5:$U$124,1)</f>
        <v>1</v>
      </c>
    </row>
    <row r="6" spans="1:22" ht="15.75" thickTop="1" thickBot="1" x14ac:dyDescent="0.2">
      <c r="A6" s="139" t="str">
        <f>Sheet2!L69</f>
        <v>Haššo Jaroslav</v>
      </c>
      <c r="B6" s="134">
        <f>Sheet2!M69</f>
        <v>1</v>
      </c>
      <c r="C6" s="135">
        <f>Sheet2!N69</f>
        <v>12600</v>
      </c>
      <c r="D6" s="134">
        <f>Sheet2!O69</f>
        <v>1</v>
      </c>
      <c r="E6" s="142">
        <f>Sheet2!P69</f>
        <v>17480</v>
      </c>
      <c r="F6" s="146">
        <f>Sheet2!R69</f>
        <v>2</v>
      </c>
      <c r="G6" s="147">
        <f>Sheet2!S69</f>
        <v>30080</v>
      </c>
      <c r="H6" s="143">
        <f t="shared" si="0"/>
        <v>2</v>
      </c>
      <c r="S6">
        <f t="shared" ref="S6:S69" si="1">RANK(F6,$F$5:$F$124,1)</f>
        <v>1</v>
      </c>
      <c r="T6">
        <f t="shared" ref="T6:T69" si="2">RANK(G6,$G$5:$G$124,0)</f>
        <v>2</v>
      </c>
      <c r="U6">
        <f t="shared" ref="U6:U69" si="3">S6+0.00001*T6</f>
        <v>1.0000199999999999</v>
      </c>
      <c r="V6">
        <f t="shared" ref="V6:V69" si="4">RANK(U6,$U$5:$U$124,1)</f>
        <v>2</v>
      </c>
    </row>
    <row r="7" spans="1:22" ht="15.75" thickTop="1" thickBot="1" x14ac:dyDescent="0.2">
      <c r="A7" s="139" t="str">
        <f>Sheet2!L82</f>
        <v>Beke Zoltán</v>
      </c>
      <c r="B7" s="134">
        <f>Sheet2!M82</f>
        <v>1</v>
      </c>
      <c r="C7" s="135">
        <f>Sheet2!N82</f>
        <v>12320</v>
      </c>
      <c r="D7" s="134">
        <f>Sheet2!O82</f>
        <v>1</v>
      </c>
      <c r="E7" s="142">
        <f>Sheet2!P82</f>
        <v>17400</v>
      </c>
      <c r="F7" s="146">
        <f>Sheet2!R82</f>
        <v>2</v>
      </c>
      <c r="G7" s="147">
        <f>Sheet2!S82</f>
        <v>29720</v>
      </c>
      <c r="H7" s="143">
        <f t="shared" si="0"/>
        <v>3</v>
      </c>
      <c r="S7">
        <f t="shared" si="1"/>
        <v>1</v>
      </c>
      <c r="T7">
        <f t="shared" si="2"/>
        <v>3</v>
      </c>
      <c r="U7">
        <f t="shared" si="3"/>
        <v>1.00003</v>
      </c>
      <c r="V7">
        <f t="shared" si="4"/>
        <v>3</v>
      </c>
    </row>
    <row r="8" spans="1:22" ht="15.75" thickTop="1" thickBot="1" x14ac:dyDescent="0.2">
      <c r="A8" s="139" t="str">
        <f>Sheet2!L117</f>
        <v>Gaža Dominik</v>
      </c>
      <c r="B8" s="134">
        <f>Sheet2!M117</f>
        <v>1</v>
      </c>
      <c r="C8" s="135">
        <f>Sheet2!N117</f>
        <v>14300</v>
      </c>
      <c r="D8" s="134">
        <f>Sheet2!O117</f>
        <v>1</v>
      </c>
      <c r="E8" s="142">
        <f>Sheet2!P117</f>
        <v>11610</v>
      </c>
      <c r="F8" s="146">
        <f>Sheet2!R117</f>
        <v>2</v>
      </c>
      <c r="G8" s="147">
        <f>Sheet2!S117</f>
        <v>25910</v>
      </c>
      <c r="H8" s="143">
        <f t="shared" si="0"/>
        <v>4</v>
      </c>
      <c r="S8">
        <f t="shared" si="1"/>
        <v>1</v>
      </c>
      <c r="T8">
        <f t="shared" si="2"/>
        <v>4</v>
      </c>
      <c r="U8">
        <f t="shared" si="3"/>
        <v>1.00004</v>
      </c>
      <c r="V8">
        <f t="shared" si="4"/>
        <v>4</v>
      </c>
    </row>
    <row r="9" spans="1:22" ht="15.75" thickTop="1" thickBot="1" x14ac:dyDescent="0.2">
      <c r="A9" s="139" t="str">
        <f>Sheet2!L97</f>
        <v>Poročák Peter</v>
      </c>
      <c r="B9" s="134">
        <f>Sheet2!M97</f>
        <v>1</v>
      </c>
      <c r="C9" s="135">
        <f>Sheet2!N97</f>
        <v>11900</v>
      </c>
      <c r="D9" s="134">
        <f>Sheet2!O97</f>
        <v>1</v>
      </c>
      <c r="E9" s="142">
        <f>Sheet2!P97</f>
        <v>11380</v>
      </c>
      <c r="F9" s="146">
        <f>Sheet2!R97</f>
        <v>2</v>
      </c>
      <c r="G9" s="147">
        <f>Sheet2!S97</f>
        <v>23280</v>
      </c>
      <c r="H9" s="143">
        <f t="shared" si="0"/>
        <v>5</v>
      </c>
      <c r="S9">
        <f t="shared" si="1"/>
        <v>1</v>
      </c>
      <c r="T9">
        <f t="shared" si="2"/>
        <v>8</v>
      </c>
      <c r="U9">
        <f t="shared" si="3"/>
        <v>1.0000800000000001</v>
      </c>
      <c r="V9">
        <f t="shared" si="4"/>
        <v>5</v>
      </c>
    </row>
    <row r="10" spans="1:22" ht="15.75" thickTop="1" thickBot="1" x14ac:dyDescent="0.2">
      <c r="A10" s="139" t="str">
        <f>Sheet2!L6</f>
        <v>Hason Marián</v>
      </c>
      <c r="B10" s="134">
        <f>Sheet2!M6</f>
        <v>3</v>
      </c>
      <c r="C10" s="135">
        <f>Sheet2!N6</f>
        <v>8440</v>
      </c>
      <c r="D10" s="134">
        <f>Sheet2!O6</f>
        <v>1</v>
      </c>
      <c r="E10" s="142">
        <f>Sheet2!P6</f>
        <v>15310</v>
      </c>
      <c r="F10" s="146">
        <f>Sheet2!R6</f>
        <v>4</v>
      </c>
      <c r="G10" s="147">
        <f>Sheet2!S6</f>
        <v>23750</v>
      </c>
      <c r="H10" s="143">
        <f t="shared" si="0"/>
        <v>6</v>
      </c>
      <c r="S10">
        <f t="shared" si="1"/>
        <v>6</v>
      </c>
      <c r="T10">
        <f t="shared" si="2"/>
        <v>7</v>
      </c>
      <c r="U10">
        <f t="shared" si="3"/>
        <v>6.00007</v>
      </c>
      <c r="V10">
        <f t="shared" si="4"/>
        <v>6</v>
      </c>
    </row>
    <row r="11" spans="1:22" ht="15.75" thickTop="1" thickBot="1" x14ac:dyDescent="0.2">
      <c r="A11" s="139" t="str">
        <f>Sheet2!L65</f>
        <v>Černák Peter</v>
      </c>
      <c r="B11" s="134">
        <f>Sheet2!M65</f>
        <v>2</v>
      </c>
      <c r="C11" s="135">
        <f>Sheet2!N65</f>
        <v>9800</v>
      </c>
      <c r="D11" s="134">
        <f>Sheet2!O65</f>
        <v>2</v>
      </c>
      <c r="E11" s="142">
        <f>Sheet2!P65</f>
        <v>12340</v>
      </c>
      <c r="F11" s="146">
        <f>Sheet2!R65</f>
        <v>4</v>
      </c>
      <c r="G11" s="147">
        <f>Sheet2!S65</f>
        <v>22140</v>
      </c>
      <c r="H11" s="143">
        <f t="shared" si="0"/>
        <v>7</v>
      </c>
      <c r="S11">
        <f t="shared" si="1"/>
        <v>6</v>
      </c>
      <c r="T11">
        <f t="shared" si="2"/>
        <v>10</v>
      </c>
      <c r="U11">
        <f t="shared" si="3"/>
        <v>6.0000999999999998</v>
      </c>
      <c r="V11">
        <f t="shared" si="4"/>
        <v>7</v>
      </c>
    </row>
    <row r="12" spans="1:22" ht="15.75" thickTop="1" thickBot="1" x14ac:dyDescent="0.2">
      <c r="A12" s="139" t="str">
        <f>Sheet2!L28</f>
        <v>Pavelka Roman st</v>
      </c>
      <c r="B12" s="134">
        <f>Sheet2!M28</f>
        <v>2</v>
      </c>
      <c r="C12" s="135">
        <f>Sheet2!N28</f>
        <v>16400</v>
      </c>
      <c r="D12" s="134">
        <f>Sheet2!O28</f>
        <v>3</v>
      </c>
      <c r="E12" s="142">
        <f>Sheet2!P28</f>
        <v>6620</v>
      </c>
      <c r="F12" s="146">
        <f>Sheet2!R28</f>
        <v>5</v>
      </c>
      <c r="G12" s="147">
        <f>Sheet2!S28</f>
        <v>23020</v>
      </c>
      <c r="H12" s="143">
        <f t="shared" si="0"/>
        <v>8</v>
      </c>
      <c r="S12">
        <f t="shared" si="1"/>
        <v>8</v>
      </c>
      <c r="T12">
        <f t="shared" si="2"/>
        <v>9</v>
      </c>
      <c r="U12">
        <f t="shared" si="3"/>
        <v>8.0000900000000001</v>
      </c>
      <c r="V12">
        <f t="shared" si="4"/>
        <v>8</v>
      </c>
    </row>
    <row r="13" spans="1:22" ht="15.75" thickTop="1" thickBot="1" x14ac:dyDescent="0.2">
      <c r="A13" s="139" t="str">
        <f>Sheet2!L52</f>
        <v>Paksi Nick</v>
      </c>
      <c r="B13" s="134">
        <f>Sheet2!M52</f>
        <v>1</v>
      </c>
      <c r="C13" s="135">
        <f>Sheet2!N52</f>
        <v>14210</v>
      </c>
      <c r="D13" s="134">
        <f>Sheet2!O52</f>
        <v>4</v>
      </c>
      <c r="E13" s="142">
        <f>Sheet2!P52</f>
        <v>7340</v>
      </c>
      <c r="F13" s="146">
        <f>Sheet2!R52</f>
        <v>5</v>
      </c>
      <c r="G13" s="147">
        <f>Sheet2!S52</f>
        <v>21550</v>
      </c>
      <c r="H13" s="143">
        <f t="shared" si="0"/>
        <v>9</v>
      </c>
      <c r="S13">
        <f t="shared" si="1"/>
        <v>8</v>
      </c>
      <c r="T13">
        <f t="shared" si="2"/>
        <v>11</v>
      </c>
      <c r="U13">
        <f t="shared" si="3"/>
        <v>8.0001099999999994</v>
      </c>
      <c r="V13">
        <f t="shared" si="4"/>
        <v>9</v>
      </c>
    </row>
    <row r="14" spans="1:22" ht="15.75" thickTop="1" thickBot="1" x14ac:dyDescent="0.2">
      <c r="A14" s="139" t="str">
        <f>Sheet2!L35</f>
        <v>Hašuk Peter</v>
      </c>
      <c r="B14" s="134">
        <f>Sheet2!M35</f>
        <v>4</v>
      </c>
      <c r="C14" s="135">
        <f>Sheet2!N35</f>
        <v>8730</v>
      </c>
      <c r="D14" s="134">
        <f>Sheet2!O35</f>
        <v>2</v>
      </c>
      <c r="E14" s="142">
        <f>Sheet2!P35</f>
        <v>16470</v>
      </c>
      <c r="F14" s="146">
        <f>Sheet2!R35</f>
        <v>6</v>
      </c>
      <c r="G14" s="147">
        <f>Sheet2!S35</f>
        <v>25200</v>
      </c>
      <c r="H14" s="143">
        <f t="shared" si="0"/>
        <v>10</v>
      </c>
      <c r="S14">
        <f t="shared" si="1"/>
        <v>10</v>
      </c>
      <c r="T14">
        <f t="shared" si="2"/>
        <v>5</v>
      </c>
      <c r="U14">
        <f t="shared" si="3"/>
        <v>10.00005</v>
      </c>
      <c r="V14">
        <f t="shared" si="4"/>
        <v>10</v>
      </c>
    </row>
    <row r="15" spans="1:22" ht="15.75" thickTop="1" thickBot="1" x14ac:dyDescent="0.2">
      <c r="A15" s="139" t="str">
        <f>Sheet2!L22</f>
        <v>Foldes Zoltán</v>
      </c>
      <c r="B15" s="134">
        <f>Sheet2!M22</f>
        <v>3</v>
      </c>
      <c r="C15" s="135">
        <f>Sheet2!N22</f>
        <v>15060</v>
      </c>
      <c r="D15" s="134">
        <f>Sheet2!O22</f>
        <v>3</v>
      </c>
      <c r="E15" s="142">
        <f>Sheet2!P22</f>
        <v>9120</v>
      </c>
      <c r="F15" s="146">
        <f>Sheet2!R22</f>
        <v>6</v>
      </c>
      <c r="G15" s="147">
        <f>Sheet2!S22</f>
        <v>24180</v>
      </c>
      <c r="H15" s="143">
        <f t="shared" si="0"/>
        <v>11</v>
      </c>
      <c r="S15">
        <f t="shared" si="1"/>
        <v>10</v>
      </c>
      <c r="T15">
        <f t="shared" si="2"/>
        <v>6</v>
      </c>
      <c r="U15">
        <f t="shared" si="3"/>
        <v>10.00006</v>
      </c>
      <c r="V15">
        <f t="shared" si="4"/>
        <v>11</v>
      </c>
    </row>
    <row r="16" spans="1:22" ht="15.75" thickTop="1" thickBot="1" x14ac:dyDescent="0.2">
      <c r="A16" s="139" t="str">
        <f>Sheet2!L43</f>
        <v>Kiss Rudolf</v>
      </c>
      <c r="B16" s="134">
        <f>Sheet2!M43</f>
        <v>1</v>
      </c>
      <c r="C16" s="135">
        <f>Sheet2!N43</f>
        <v>11660</v>
      </c>
      <c r="D16" s="134">
        <f>Sheet2!O43</f>
        <v>5</v>
      </c>
      <c r="E16" s="142">
        <f>Sheet2!P43</f>
        <v>7660</v>
      </c>
      <c r="F16" s="146">
        <f>Sheet2!R43</f>
        <v>6</v>
      </c>
      <c r="G16" s="147">
        <f>Sheet2!S43</f>
        <v>19320</v>
      </c>
      <c r="H16" s="143">
        <f t="shared" si="0"/>
        <v>12</v>
      </c>
      <c r="S16">
        <f t="shared" si="1"/>
        <v>10</v>
      </c>
      <c r="T16">
        <f t="shared" si="2"/>
        <v>16</v>
      </c>
      <c r="U16">
        <f t="shared" si="3"/>
        <v>10.000159999999999</v>
      </c>
      <c r="V16">
        <f t="shared" si="4"/>
        <v>12</v>
      </c>
    </row>
    <row r="17" spans="1:22" ht="15.75" thickTop="1" thickBot="1" x14ac:dyDescent="0.2">
      <c r="A17" s="139" t="str">
        <f>Sheet2!L102</f>
        <v>Mindák Tomáš</v>
      </c>
      <c r="B17" s="134">
        <f>Sheet2!M102</f>
        <v>4</v>
      </c>
      <c r="C17" s="135">
        <f>Sheet2!N102</f>
        <v>5560</v>
      </c>
      <c r="D17" s="134">
        <f>Sheet2!O102</f>
        <v>2</v>
      </c>
      <c r="E17" s="142">
        <f>Sheet2!P102</f>
        <v>13400</v>
      </c>
      <c r="F17" s="146">
        <f>Sheet2!R102</f>
        <v>6</v>
      </c>
      <c r="G17" s="147">
        <f>Sheet2!S102</f>
        <v>18960</v>
      </c>
      <c r="H17" s="143">
        <f t="shared" si="0"/>
        <v>13</v>
      </c>
      <c r="S17">
        <f t="shared" si="1"/>
        <v>10</v>
      </c>
      <c r="T17">
        <f t="shared" si="2"/>
        <v>17</v>
      </c>
      <c r="U17">
        <f t="shared" si="3"/>
        <v>10.000170000000001</v>
      </c>
      <c r="V17">
        <f t="shared" si="4"/>
        <v>13</v>
      </c>
    </row>
    <row r="18" spans="1:22" ht="15.75" thickTop="1" thickBot="1" x14ac:dyDescent="0.2">
      <c r="A18" s="139" t="str">
        <f>Sheet2!L23</f>
        <v>Slamka Marek</v>
      </c>
      <c r="B18" s="134">
        <f>Sheet2!M23</f>
        <v>2</v>
      </c>
      <c r="C18" s="135">
        <f>Sheet2!N23</f>
        <v>10700</v>
      </c>
      <c r="D18" s="134">
        <f>Sheet2!O23</f>
        <v>4</v>
      </c>
      <c r="E18" s="142">
        <f>Sheet2!P23</f>
        <v>6160</v>
      </c>
      <c r="F18" s="146">
        <f>Sheet2!R23</f>
        <v>6</v>
      </c>
      <c r="G18" s="147">
        <f>Sheet2!S23</f>
        <v>16860</v>
      </c>
      <c r="H18" s="143">
        <f t="shared" si="0"/>
        <v>14</v>
      </c>
      <c r="S18">
        <f t="shared" si="1"/>
        <v>10</v>
      </c>
      <c r="T18">
        <f t="shared" si="2"/>
        <v>25</v>
      </c>
      <c r="U18">
        <f t="shared" si="3"/>
        <v>10.000249999999999</v>
      </c>
      <c r="V18">
        <f t="shared" si="4"/>
        <v>14</v>
      </c>
    </row>
    <row r="19" spans="1:22" ht="15.75" thickTop="1" thickBot="1" x14ac:dyDescent="0.2">
      <c r="A19" s="139" t="str">
        <f>Sheet2!L37</f>
        <v>Almási Tibor</v>
      </c>
      <c r="B19" s="134">
        <f>Sheet2!M37</f>
        <v>3</v>
      </c>
      <c r="C19" s="135">
        <f>Sheet2!N37</f>
        <v>6710</v>
      </c>
      <c r="D19" s="134">
        <f>Sheet2!O37</f>
        <v>3</v>
      </c>
      <c r="E19" s="142">
        <f>Sheet2!P37</f>
        <v>9300</v>
      </c>
      <c r="F19" s="146">
        <f>Sheet2!R37</f>
        <v>6</v>
      </c>
      <c r="G19" s="147">
        <f>Sheet2!S37</f>
        <v>16010</v>
      </c>
      <c r="H19" s="143">
        <f t="shared" si="0"/>
        <v>15</v>
      </c>
      <c r="S19">
        <f t="shared" si="1"/>
        <v>10</v>
      </c>
      <c r="T19">
        <f t="shared" si="2"/>
        <v>27</v>
      </c>
      <c r="U19">
        <f t="shared" si="3"/>
        <v>10.00027</v>
      </c>
      <c r="V19">
        <f t="shared" si="4"/>
        <v>15</v>
      </c>
    </row>
    <row r="20" spans="1:22" ht="15.75" thickTop="1" thickBot="1" x14ac:dyDescent="0.2">
      <c r="A20" s="139" t="str">
        <f>Sheet2!L118</f>
        <v>Psota Igor</v>
      </c>
      <c r="B20" s="134">
        <f>Sheet2!M118</f>
        <v>2</v>
      </c>
      <c r="C20" s="135">
        <f>Sheet2!N118</f>
        <v>6540</v>
      </c>
      <c r="D20" s="134">
        <f>Sheet2!O118</f>
        <v>4</v>
      </c>
      <c r="E20" s="142">
        <f>Sheet2!P118</f>
        <v>8310</v>
      </c>
      <c r="F20" s="146">
        <f>Sheet2!R118</f>
        <v>6</v>
      </c>
      <c r="G20" s="147">
        <f>Sheet2!S118</f>
        <v>14850</v>
      </c>
      <c r="H20" s="143">
        <f t="shared" si="0"/>
        <v>16</v>
      </c>
      <c r="S20">
        <f t="shared" si="1"/>
        <v>10</v>
      </c>
      <c r="T20">
        <f t="shared" si="2"/>
        <v>31</v>
      </c>
      <c r="U20">
        <f t="shared" si="3"/>
        <v>10.000310000000001</v>
      </c>
      <c r="V20">
        <f t="shared" si="4"/>
        <v>16</v>
      </c>
    </row>
    <row r="21" spans="1:22" ht="15.75" thickTop="1" thickBot="1" x14ac:dyDescent="0.2">
      <c r="A21" s="139" t="str">
        <f>Sheet2!L42</f>
        <v>Rovenský Denis</v>
      </c>
      <c r="B21" s="134">
        <f>Sheet2!M42</f>
        <v>3</v>
      </c>
      <c r="C21" s="135">
        <f>Sheet2!N42</f>
        <v>9490</v>
      </c>
      <c r="D21" s="134">
        <f>Sheet2!O42</f>
        <v>4</v>
      </c>
      <c r="E21" s="142">
        <f>Sheet2!P42</f>
        <v>11040</v>
      </c>
      <c r="F21" s="146">
        <f>Sheet2!R42</f>
        <v>7</v>
      </c>
      <c r="G21" s="147">
        <f>Sheet2!S42</f>
        <v>20530</v>
      </c>
      <c r="H21" s="143">
        <f t="shared" si="0"/>
        <v>17</v>
      </c>
      <c r="S21">
        <f t="shared" si="1"/>
        <v>17</v>
      </c>
      <c r="T21">
        <f t="shared" si="2"/>
        <v>13</v>
      </c>
      <c r="U21">
        <f t="shared" si="3"/>
        <v>17.000129999999999</v>
      </c>
      <c r="V21">
        <f t="shared" si="4"/>
        <v>17</v>
      </c>
    </row>
    <row r="22" spans="1:22" ht="15.75" thickTop="1" thickBot="1" x14ac:dyDescent="0.2">
      <c r="A22" s="139" t="str">
        <f>Sheet2!L39</f>
        <v>Haššo Martin</v>
      </c>
      <c r="B22" s="134">
        <f>Sheet2!M39</f>
        <v>4</v>
      </c>
      <c r="C22" s="135">
        <f>Sheet2!N39</f>
        <v>6410</v>
      </c>
      <c r="D22" s="134">
        <f>Sheet2!O39</f>
        <v>3</v>
      </c>
      <c r="E22" s="142">
        <f>Sheet2!P39</f>
        <v>11980</v>
      </c>
      <c r="F22" s="146">
        <f>Sheet2!R39</f>
        <v>7</v>
      </c>
      <c r="G22" s="147">
        <f>Sheet2!S39</f>
        <v>18390</v>
      </c>
      <c r="H22" s="143">
        <f t="shared" si="0"/>
        <v>18</v>
      </c>
      <c r="S22">
        <f t="shared" si="1"/>
        <v>17</v>
      </c>
      <c r="T22">
        <f t="shared" si="2"/>
        <v>19</v>
      </c>
      <c r="U22">
        <f t="shared" si="3"/>
        <v>17.00019</v>
      </c>
      <c r="V22">
        <f t="shared" si="4"/>
        <v>18</v>
      </c>
    </row>
    <row r="23" spans="1:22" ht="15.75" thickTop="1" thickBot="1" x14ac:dyDescent="0.2">
      <c r="A23" s="139" t="str">
        <f>Sheet2!L72</f>
        <v>Šimko Jozef</v>
      </c>
      <c r="B23" s="134">
        <f>Sheet2!M72</f>
        <v>3</v>
      </c>
      <c r="C23" s="135">
        <f>Sheet2!N72</f>
        <v>9360</v>
      </c>
      <c r="D23" s="134">
        <f>Sheet2!O72</f>
        <v>4</v>
      </c>
      <c r="E23" s="142">
        <f>Sheet2!P72</f>
        <v>8580</v>
      </c>
      <c r="F23" s="146">
        <f>Sheet2!R72</f>
        <v>7</v>
      </c>
      <c r="G23" s="147">
        <f>Sheet2!S72</f>
        <v>17940</v>
      </c>
      <c r="H23" s="143">
        <f t="shared" si="0"/>
        <v>19</v>
      </c>
      <c r="S23">
        <f t="shared" si="1"/>
        <v>17</v>
      </c>
      <c r="T23">
        <f t="shared" si="2"/>
        <v>22</v>
      </c>
      <c r="U23">
        <f t="shared" si="3"/>
        <v>17.000219999999999</v>
      </c>
      <c r="V23">
        <f t="shared" si="4"/>
        <v>19</v>
      </c>
    </row>
    <row r="24" spans="1:22" ht="15.75" thickTop="1" thickBot="1" x14ac:dyDescent="0.2">
      <c r="A24" s="139" t="str">
        <f>Sheet2!L9</f>
        <v>Kopinec David</v>
      </c>
      <c r="B24" s="134">
        <f>Sheet2!M9</f>
        <v>5</v>
      </c>
      <c r="C24" s="135">
        <f>Sheet2!N9</f>
        <v>9380</v>
      </c>
      <c r="D24" s="134">
        <f>Sheet2!O9</f>
        <v>3</v>
      </c>
      <c r="E24" s="142">
        <f>Sheet2!P9</f>
        <v>8460</v>
      </c>
      <c r="F24" s="146">
        <f>Sheet2!R9</f>
        <v>8</v>
      </c>
      <c r="G24" s="147">
        <f>Sheet2!S9</f>
        <v>17840</v>
      </c>
      <c r="H24" s="143">
        <f t="shared" si="0"/>
        <v>20</v>
      </c>
      <c r="S24">
        <f t="shared" si="1"/>
        <v>20</v>
      </c>
      <c r="T24">
        <f t="shared" si="2"/>
        <v>24</v>
      </c>
      <c r="U24">
        <f t="shared" si="3"/>
        <v>20.000240000000002</v>
      </c>
      <c r="V24">
        <f t="shared" si="4"/>
        <v>20</v>
      </c>
    </row>
    <row r="25" spans="1:22" ht="15.75" thickTop="1" thickBot="1" x14ac:dyDescent="0.2">
      <c r="A25" s="139" t="str">
        <f>Sheet2!L95</f>
        <v>Galgoci Miloš</v>
      </c>
      <c r="B25" s="134">
        <f>Sheet2!M95</f>
        <v>6</v>
      </c>
      <c r="C25" s="135">
        <f>Sheet2!N95</f>
        <v>5200</v>
      </c>
      <c r="D25" s="134">
        <f>Sheet2!O95</f>
        <v>2</v>
      </c>
      <c r="E25" s="142">
        <f>Sheet2!P95</f>
        <v>10290</v>
      </c>
      <c r="F25" s="146">
        <f>Sheet2!R95</f>
        <v>8</v>
      </c>
      <c r="G25" s="147">
        <f>Sheet2!S95</f>
        <v>15490</v>
      </c>
      <c r="H25" s="143">
        <f t="shared" si="0"/>
        <v>21</v>
      </c>
      <c r="S25">
        <f t="shared" si="1"/>
        <v>20</v>
      </c>
      <c r="T25">
        <f t="shared" si="2"/>
        <v>29</v>
      </c>
      <c r="U25">
        <f t="shared" si="3"/>
        <v>20.00029</v>
      </c>
      <c r="V25">
        <f t="shared" si="4"/>
        <v>21</v>
      </c>
    </row>
    <row r="26" spans="1:22" ht="15.75" thickTop="1" thickBot="1" x14ac:dyDescent="0.2">
      <c r="A26" s="139" t="str">
        <f>Sheet2!L87</f>
        <v>Tuka František</v>
      </c>
      <c r="B26" s="134">
        <f>Sheet2!M87</f>
        <v>3</v>
      </c>
      <c r="C26" s="135">
        <f>Sheet2!N87</f>
        <v>5840</v>
      </c>
      <c r="D26" s="134">
        <f>Sheet2!O87</f>
        <v>5</v>
      </c>
      <c r="E26" s="142">
        <f>Sheet2!P87</f>
        <v>8520</v>
      </c>
      <c r="F26" s="146">
        <f>Sheet2!R87</f>
        <v>8</v>
      </c>
      <c r="G26" s="147">
        <f>Sheet2!S87</f>
        <v>14360</v>
      </c>
      <c r="H26" s="143">
        <f t="shared" si="0"/>
        <v>22</v>
      </c>
      <c r="S26">
        <f t="shared" si="1"/>
        <v>20</v>
      </c>
      <c r="T26">
        <f t="shared" si="2"/>
        <v>32</v>
      </c>
      <c r="U26">
        <f t="shared" si="3"/>
        <v>20.000319999999999</v>
      </c>
      <c r="V26">
        <f t="shared" si="4"/>
        <v>22</v>
      </c>
    </row>
    <row r="27" spans="1:22" ht="15.75" thickTop="1" thickBot="1" x14ac:dyDescent="0.2">
      <c r="A27" s="139" t="str">
        <f>Sheet2!L74</f>
        <v>Hirjak Peter</v>
      </c>
      <c r="B27" s="134">
        <f>Sheet2!M74</f>
        <v>6</v>
      </c>
      <c r="C27" s="135">
        <f>Sheet2!N74</f>
        <v>3880</v>
      </c>
      <c r="D27" s="134">
        <f>Sheet2!O74</f>
        <v>2</v>
      </c>
      <c r="E27" s="142">
        <f>Sheet2!P74</f>
        <v>8800</v>
      </c>
      <c r="F27" s="146">
        <f>Sheet2!R74</f>
        <v>8</v>
      </c>
      <c r="G27" s="147">
        <f>Sheet2!S74</f>
        <v>12680</v>
      </c>
      <c r="H27" s="143">
        <f t="shared" si="0"/>
        <v>23</v>
      </c>
      <c r="S27">
        <f t="shared" si="1"/>
        <v>20</v>
      </c>
      <c r="T27">
        <f t="shared" si="2"/>
        <v>42</v>
      </c>
      <c r="U27">
        <f t="shared" si="3"/>
        <v>20.000419999999998</v>
      </c>
      <c r="V27">
        <f t="shared" si="4"/>
        <v>23</v>
      </c>
    </row>
    <row r="28" spans="1:22" ht="15.75" thickTop="1" thickBot="1" x14ac:dyDescent="0.2">
      <c r="A28" s="139" t="str">
        <f>Sheet2!L103</f>
        <v>Borsányi Peter</v>
      </c>
      <c r="B28" s="134">
        <f>Sheet2!M103</f>
        <v>7</v>
      </c>
      <c r="C28" s="135">
        <f>Sheet2!N103</f>
        <v>4560</v>
      </c>
      <c r="D28" s="134">
        <f>Sheet2!O103</f>
        <v>2</v>
      </c>
      <c r="E28" s="142">
        <f>Sheet2!P103</f>
        <v>16420</v>
      </c>
      <c r="F28" s="146">
        <f>Sheet2!R103</f>
        <v>9</v>
      </c>
      <c r="G28" s="147">
        <f>Sheet2!S103</f>
        <v>20980</v>
      </c>
      <c r="H28" s="143">
        <f t="shared" si="0"/>
        <v>24</v>
      </c>
      <c r="S28">
        <f t="shared" si="1"/>
        <v>24</v>
      </c>
      <c r="T28">
        <f t="shared" si="2"/>
        <v>12</v>
      </c>
      <c r="U28">
        <f t="shared" si="3"/>
        <v>24.000119999999999</v>
      </c>
      <c r="V28">
        <f t="shared" si="4"/>
        <v>24</v>
      </c>
    </row>
    <row r="29" spans="1:22" ht="15.75" thickTop="1" thickBot="1" x14ac:dyDescent="0.2">
      <c r="A29" s="139" t="str">
        <f>Sheet2!L20</f>
        <v>Gažo Milan</v>
      </c>
      <c r="B29" s="134">
        <f>Sheet2!M20</f>
        <v>1</v>
      </c>
      <c r="C29" s="135">
        <f>Sheet2!N20</f>
        <v>15120</v>
      </c>
      <c r="D29" s="134">
        <f>Sheet2!O20</f>
        <v>8</v>
      </c>
      <c r="E29" s="142">
        <f>Sheet2!P20</f>
        <v>5040</v>
      </c>
      <c r="F29" s="146">
        <f>Sheet2!R20</f>
        <v>9</v>
      </c>
      <c r="G29" s="147">
        <f>Sheet2!S20</f>
        <v>20160</v>
      </c>
      <c r="H29" s="143">
        <f t="shared" si="0"/>
        <v>25</v>
      </c>
      <c r="S29">
        <f t="shared" si="1"/>
        <v>24</v>
      </c>
      <c r="T29">
        <f t="shared" si="2"/>
        <v>14</v>
      </c>
      <c r="U29">
        <f t="shared" si="3"/>
        <v>24.000139999999998</v>
      </c>
      <c r="V29">
        <f t="shared" si="4"/>
        <v>25</v>
      </c>
    </row>
    <row r="30" spans="1:22" ht="15.75" thickTop="1" thickBot="1" x14ac:dyDescent="0.2">
      <c r="A30" s="139" t="str">
        <f>Sheet2!L24</f>
        <v>Hirjak Miroslav</v>
      </c>
      <c r="B30" s="134">
        <f>Sheet2!M24</f>
        <v>4</v>
      </c>
      <c r="C30" s="135">
        <f>Sheet2!N24</f>
        <v>12160</v>
      </c>
      <c r="D30" s="134">
        <f>Sheet2!O24</f>
        <v>5</v>
      </c>
      <c r="E30" s="142">
        <f>Sheet2!P24</f>
        <v>7480</v>
      </c>
      <c r="F30" s="146">
        <f>Sheet2!R24</f>
        <v>9</v>
      </c>
      <c r="G30" s="147">
        <f>Sheet2!S24</f>
        <v>19640</v>
      </c>
      <c r="H30" s="143">
        <f t="shared" si="0"/>
        <v>26</v>
      </c>
      <c r="S30">
        <f t="shared" si="1"/>
        <v>24</v>
      </c>
      <c r="T30">
        <f t="shared" si="2"/>
        <v>15</v>
      </c>
      <c r="U30">
        <f t="shared" si="3"/>
        <v>24.000150000000001</v>
      </c>
      <c r="V30">
        <f t="shared" si="4"/>
        <v>26</v>
      </c>
    </row>
    <row r="31" spans="1:22" ht="15.75" thickTop="1" thickBot="1" x14ac:dyDescent="0.2">
      <c r="A31" s="139" t="str">
        <f>Sheet2!L49</f>
        <v>Ponya Alexander</v>
      </c>
      <c r="B31" s="134">
        <f>Sheet2!M49</f>
        <v>2</v>
      </c>
      <c r="C31" s="135">
        <f>Sheet2!N49</f>
        <v>11580</v>
      </c>
      <c r="D31" s="134">
        <f>Sheet2!O49</f>
        <v>7</v>
      </c>
      <c r="E31" s="142">
        <f>Sheet2!P49</f>
        <v>6710</v>
      </c>
      <c r="F31" s="146">
        <f>Sheet2!R49</f>
        <v>9</v>
      </c>
      <c r="G31" s="147">
        <f>Sheet2!S49</f>
        <v>18290</v>
      </c>
      <c r="H31" s="143">
        <f t="shared" si="0"/>
        <v>27</v>
      </c>
      <c r="S31">
        <f t="shared" si="1"/>
        <v>24</v>
      </c>
      <c r="T31">
        <f t="shared" si="2"/>
        <v>20</v>
      </c>
      <c r="U31">
        <f t="shared" si="3"/>
        <v>24.0002</v>
      </c>
      <c r="V31">
        <f t="shared" si="4"/>
        <v>27</v>
      </c>
    </row>
    <row r="32" spans="1:22" ht="15.75" thickTop="1" thickBot="1" x14ac:dyDescent="0.2">
      <c r="A32" s="139" t="str">
        <f>Sheet2!L67</f>
        <v>Gergel Marek</v>
      </c>
      <c r="B32" s="134">
        <f>Sheet2!M67</f>
        <v>6</v>
      </c>
      <c r="C32" s="135">
        <f>Sheet2!N67</f>
        <v>6020</v>
      </c>
      <c r="D32" s="134">
        <f>Sheet2!O67</f>
        <v>3</v>
      </c>
      <c r="E32" s="142">
        <f>Sheet2!P67</f>
        <v>12080</v>
      </c>
      <c r="F32" s="146">
        <f>Sheet2!R67</f>
        <v>9</v>
      </c>
      <c r="G32" s="147">
        <f>Sheet2!S67</f>
        <v>18100</v>
      </c>
      <c r="H32" s="143">
        <f t="shared" si="0"/>
        <v>28</v>
      </c>
      <c r="S32">
        <f t="shared" si="1"/>
        <v>24</v>
      </c>
      <c r="T32">
        <f t="shared" si="2"/>
        <v>21</v>
      </c>
      <c r="U32">
        <f t="shared" si="3"/>
        <v>24.000209999999999</v>
      </c>
      <c r="V32">
        <f t="shared" si="4"/>
        <v>28</v>
      </c>
    </row>
    <row r="33" spans="1:22" ht="15.75" thickTop="1" thickBot="1" x14ac:dyDescent="0.2">
      <c r="A33" s="139" t="str">
        <f>Sheet2!L45</f>
        <v>Polák Karol</v>
      </c>
      <c r="B33" s="134">
        <f>Sheet2!M45</f>
        <v>5</v>
      </c>
      <c r="C33" s="135">
        <f>Sheet2!N45</f>
        <v>5720</v>
      </c>
      <c r="D33" s="134">
        <f>Sheet2!O45</f>
        <v>4</v>
      </c>
      <c r="E33" s="142">
        <f>Sheet2!P45</f>
        <v>8380</v>
      </c>
      <c r="F33" s="146">
        <f>Sheet2!R45</f>
        <v>9</v>
      </c>
      <c r="G33" s="147">
        <f>Sheet2!S45</f>
        <v>14100</v>
      </c>
      <c r="H33" s="143">
        <f t="shared" si="0"/>
        <v>29</v>
      </c>
      <c r="S33">
        <f t="shared" si="1"/>
        <v>24</v>
      </c>
      <c r="T33">
        <f t="shared" si="2"/>
        <v>33</v>
      </c>
      <c r="U33">
        <f t="shared" si="3"/>
        <v>24.000330000000002</v>
      </c>
      <c r="V33">
        <f t="shared" si="4"/>
        <v>29</v>
      </c>
    </row>
    <row r="34" spans="1:22" ht="15.75" thickTop="1" thickBot="1" x14ac:dyDescent="0.2">
      <c r="A34" s="139" t="str">
        <f>Sheet2!L79</f>
        <v>Palinkáš Milan</v>
      </c>
      <c r="B34" s="134">
        <f>Sheet2!M79</f>
        <v>4</v>
      </c>
      <c r="C34" s="135">
        <f>Sheet2!N79</f>
        <v>6880</v>
      </c>
      <c r="D34" s="134">
        <f>Sheet2!O79</f>
        <v>5</v>
      </c>
      <c r="E34" s="142">
        <f>Sheet2!P79</f>
        <v>5440</v>
      </c>
      <c r="F34" s="146">
        <f>Sheet2!R79</f>
        <v>9</v>
      </c>
      <c r="G34" s="147">
        <f>Sheet2!S79</f>
        <v>12320</v>
      </c>
      <c r="H34" s="143">
        <f t="shared" si="0"/>
        <v>30</v>
      </c>
      <c r="S34">
        <f t="shared" si="1"/>
        <v>24</v>
      </c>
      <c r="T34">
        <f t="shared" si="2"/>
        <v>44</v>
      </c>
      <c r="U34">
        <f t="shared" si="3"/>
        <v>24.000440000000001</v>
      </c>
      <c r="V34">
        <f t="shared" si="4"/>
        <v>30</v>
      </c>
    </row>
    <row r="35" spans="1:22" ht="15.75" thickTop="1" thickBot="1" x14ac:dyDescent="0.2">
      <c r="A35" s="139" t="str">
        <f>Sheet2!L56</f>
        <v>Németh Norbert</v>
      </c>
      <c r="B35" s="134">
        <f>Sheet2!M56</f>
        <v>5</v>
      </c>
      <c r="C35" s="135">
        <f>Sheet2!N56</f>
        <v>8320</v>
      </c>
      <c r="D35" s="134">
        <f>Sheet2!O56</f>
        <v>5</v>
      </c>
      <c r="E35" s="142">
        <f>Sheet2!P56</f>
        <v>10340</v>
      </c>
      <c r="F35" s="146">
        <f>Sheet2!R56</f>
        <v>10</v>
      </c>
      <c r="G35" s="147">
        <f>Sheet2!S56</f>
        <v>18660</v>
      </c>
      <c r="H35" s="143">
        <f t="shared" si="0"/>
        <v>31</v>
      </c>
      <c r="S35">
        <f t="shared" si="1"/>
        <v>31</v>
      </c>
      <c r="T35">
        <f t="shared" si="2"/>
        <v>18</v>
      </c>
      <c r="U35">
        <f t="shared" si="3"/>
        <v>31.00018</v>
      </c>
      <c r="V35">
        <f t="shared" si="4"/>
        <v>31</v>
      </c>
    </row>
    <row r="36" spans="1:22" ht="15.75" thickTop="1" thickBot="1" x14ac:dyDescent="0.2">
      <c r="A36" s="139" t="str">
        <f>Sheet2!L60</f>
        <v>Zálešák Petr</v>
      </c>
      <c r="B36" s="134">
        <f>Sheet2!M60</f>
        <v>9</v>
      </c>
      <c r="C36" s="135">
        <f>Sheet2!N60</f>
        <v>3720</v>
      </c>
      <c r="D36" s="134">
        <f>Sheet2!O60</f>
        <v>1</v>
      </c>
      <c r="E36" s="142">
        <f>Sheet2!P60</f>
        <v>11980</v>
      </c>
      <c r="F36" s="146">
        <f>Sheet2!R60</f>
        <v>10</v>
      </c>
      <c r="G36" s="147">
        <f>Sheet2!S60</f>
        <v>15700</v>
      </c>
      <c r="H36" s="143">
        <f t="shared" si="0"/>
        <v>32</v>
      </c>
      <c r="S36">
        <f t="shared" si="1"/>
        <v>31</v>
      </c>
      <c r="T36">
        <f t="shared" si="2"/>
        <v>28</v>
      </c>
      <c r="U36">
        <f t="shared" si="3"/>
        <v>31.00028</v>
      </c>
      <c r="V36">
        <f t="shared" si="4"/>
        <v>32</v>
      </c>
    </row>
    <row r="37" spans="1:22" ht="15.75" thickTop="1" thickBot="1" x14ac:dyDescent="0.2">
      <c r="A37" s="139" t="str">
        <f>Sheet2!L113</f>
        <v>Košecký David</v>
      </c>
      <c r="B37" s="134">
        <f>Sheet2!M113</f>
        <v>2</v>
      </c>
      <c r="C37" s="135">
        <f>Sheet2!N113</f>
        <v>8160</v>
      </c>
      <c r="D37" s="134">
        <f>Sheet2!O113</f>
        <v>8</v>
      </c>
      <c r="E37" s="142">
        <f>Sheet2!P113</f>
        <v>5600</v>
      </c>
      <c r="F37" s="146">
        <f>Sheet2!R113</f>
        <v>10</v>
      </c>
      <c r="G37" s="147">
        <f>Sheet2!S113</f>
        <v>13760</v>
      </c>
      <c r="H37" s="143">
        <f t="shared" ref="H37:H68" si="5">V37</f>
        <v>33</v>
      </c>
      <c r="S37">
        <f t="shared" si="1"/>
        <v>31</v>
      </c>
      <c r="T37">
        <f t="shared" si="2"/>
        <v>36</v>
      </c>
      <c r="U37">
        <f t="shared" si="3"/>
        <v>31.000360000000001</v>
      </c>
      <c r="V37">
        <f t="shared" si="4"/>
        <v>33</v>
      </c>
    </row>
    <row r="38" spans="1:22" ht="15.75" thickTop="1" thickBot="1" x14ac:dyDescent="0.2">
      <c r="A38" s="139" t="str">
        <f>Sheet2!L96</f>
        <v>Hojstrič Vladimír</v>
      </c>
      <c r="B38" s="134">
        <f>Sheet2!M96</f>
        <v>3</v>
      </c>
      <c r="C38" s="135">
        <f>Sheet2!N96</f>
        <v>5800</v>
      </c>
      <c r="D38" s="134">
        <f>Sheet2!O96</f>
        <v>7</v>
      </c>
      <c r="E38" s="142">
        <f>Sheet2!P96</f>
        <v>7960</v>
      </c>
      <c r="F38" s="146">
        <f>Sheet2!R96</f>
        <v>10</v>
      </c>
      <c r="G38" s="147">
        <f>Sheet2!S96</f>
        <v>13760</v>
      </c>
      <c r="H38" s="143">
        <f t="shared" si="5"/>
        <v>33</v>
      </c>
      <c r="S38">
        <f t="shared" si="1"/>
        <v>31</v>
      </c>
      <c r="T38">
        <f t="shared" si="2"/>
        <v>36</v>
      </c>
      <c r="U38">
        <f t="shared" si="3"/>
        <v>31.000360000000001</v>
      </c>
      <c r="V38">
        <f t="shared" si="4"/>
        <v>33</v>
      </c>
    </row>
    <row r="39" spans="1:22" ht="15.75" thickTop="1" thickBot="1" x14ac:dyDescent="0.2">
      <c r="A39" s="139" t="str">
        <f>Sheet2!L119</f>
        <v>OOO</v>
      </c>
      <c r="B39" s="134">
        <f>Sheet2!M119</f>
        <v>0</v>
      </c>
      <c r="C39" s="135">
        <f>Sheet2!N119</f>
        <v>0</v>
      </c>
      <c r="D39" s="134">
        <f>Sheet2!O119</f>
        <v>10</v>
      </c>
      <c r="E39" s="142">
        <f>Sheet2!P119</f>
        <v>2880</v>
      </c>
      <c r="F39" s="146">
        <f>Sheet2!R119</f>
        <v>10</v>
      </c>
      <c r="G39" s="147">
        <f>Sheet2!S119</f>
        <v>2880</v>
      </c>
      <c r="H39" s="143">
        <f t="shared" si="5"/>
        <v>35</v>
      </c>
      <c r="S39">
        <f t="shared" si="1"/>
        <v>31</v>
      </c>
      <c r="T39">
        <f t="shared" si="2"/>
        <v>103</v>
      </c>
      <c r="U39">
        <f t="shared" si="3"/>
        <v>31.00103</v>
      </c>
      <c r="V39">
        <f t="shared" si="4"/>
        <v>35</v>
      </c>
    </row>
    <row r="40" spans="1:22" ht="15.75" thickTop="1" thickBot="1" x14ac:dyDescent="0.2">
      <c r="A40" s="139" t="str">
        <f>Sheet2!L11</f>
        <v>Vajdulák Leonard</v>
      </c>
      <c r="B40" s="134">
        <f>Sheet2!M11</f>
        <v>8</v>
      </c>
      <c r="C40" s="135">
        <f>Sheet2!N11</f>
        <v>6240</v>
      </c>
      <c r="D40" s="134">
        <f>Sheet2!O11</f>
        <v>3</v>
      </c>
      <c r="E40" s="142">
        <f>Sheet2!P11</f>
        <v>7780</v>
      </c>
      <c r="F40" s="146">
        <f>Sheet2!R11</f>
        <v>11</v>
      </c>
      <c r="G40" s="147">
        <f>Sheet2!S11</f>
        <v>14020</v>
      </c>
      <c r="H40" s="143">
        <f t="shared" si="5"/>
        <v>36</v>
      </c>
      <c r="S40">
        <f t="shared" si="1"/>
        <v>36</v>
      </c>
      <c r="T40">
        <f t="shared" si="2"/>
        <v>35</v>
      </c>
      <c r="U40">
        <f t="shared" si="3"/>
        <v>36.000349999999997</v>
      </c>
      <c r="V40">
        <f t="shared" si="4"/>
        <v>36</v>
      </c>
    </row>
    <row r="41" spans="1:22" ht="15.75" thickTop="1" thickBot="1" x14ac:dyDescent="0.2">
      <c r="A41" s="139" t="str">
        <f>Sheet2!L90</f>
        <v>Pilek Patrik</v>
      </c>
      <c r="B41" s="134">
        <f>Sheet2!M90</f>
        <v>5</v>
      </c>
      <c r="C41" s="135">
        <f>Sheet2!N90</f>
        <v>6080</v>
      </c>
      <c r="D41" s="134">
        <f>Sheet2!O90</f>
        <v>6</v>
      </c>
      <c r="E41" s="142">
        <f>Sheet2!P90</f>
        <v>7200</v>
      </c>
      <c r="F41" s="146">
        <f>Sheet2!R90</f>
        <v>11</v>
      </c>
      <c r="G41" s="147">
        <f>Sheet2!S90</f>
        <v>13280</v>
      </c>
      <c r="H41" s="143">
        <f t="shared" si="5"/>
        <v>37</v>
      </c>
      <c r="S41">
        <f t="shared" si="1"/>
        <v>36</v>
      </c>
      <c r="T41">
        <f t="shared" si="2"/>
        <v>38</v>
      </c>
      <c r="U41">
        <f t="shared" si="3"/>
        <v>36.00038</v>
      </c>
      <c r="V41">
        <f t="shared" si="4"/>
        <v>37</v>
      </c>
    </row>
    <row r="42" spans="1:22" ht="15.75" thickTop="1" thickBot="1" x14ac:dyDescent="0.2">
      <c r="A42" s="139" t="str">
        <f>Sheet2!L78</f>
        <v>Takács Ladislav</v>
      </c>
      <c r="B42" s="134">
        <f>Sheet2!M78</f>
        <v>5</v>
      </c>
      <c r="C42" s="135">
        <f>Sheet2!N78</f>
        <v>4040</v>
      </c>
      <c r="D42" s="134">
        <f>Sheet2!O78</f>
        <v>6</v>
      </c>
      <c r="E42" s="142">
        <f>Sheet2!P78</f>
        <v>4870</v>
      </c>
      <c r="F42" s="146">
        <f>Sheet2!R78</f>
        <v>11</v>
      </c>
      <c r="G42" s="147">
        <f>Sheet2!S78</f>
        <v>8910</v>
      </c>
      <c r="H42" s="143">
        <f t="shared" si="5"/>
        <v>38</v>
      </c>
      <c r="S42">
        <f t="shared" si="1"/>
        <v>36</v>
      </c>
      <c r="T42">
        <f t="shared" si="2"/>
        <v>62</v>
      </c>
      <c r="U42">
        <f t="shared" si="3"/>
        <v>36.000619999999998</v>
      </c>
      <c r="V42">
        <f t="shared" si="4"/>
        <v>38</v>
      </c>
    </row>
    <row r="43" spans="1:22" ht="15.75" thickTop="1" thickBot="1" x14ac:dyDescent="0.2">
      <c r="A43" s="139" t="str">
        <f>Sheet2!L41</f>
        <v>Kosmeľ Miroslav</v>
      </c>
      <c r="B43" s="134">
        <f>Sheet2!M41</f>
        <v>6</v>
      </c>
      <c r="C43" s="135">
        <f>Sheet2!N41</f>
        <v>8090</v>
      </c>
      <c r="D43" s="134">
        <f>Sheet2!O41</f>
        <v>6</v>
      </c>
      <c r="E43" s="142">
        <f>Sheet2!P41</f>
        <v>9800</v>
      </c>
      <c r="F43" s="146">
        <f>Sheet2!R41</f>
        <v>12</v>
      </c>
      <c r="G43" s="147">
        <f>Sheet2!S41</f>
        <v>17890</v>
      </c>
      <c r="H43" s="143">
        <f t="shared" si="5"/>
        <v>39</v>
      </c>
      <c r="S43">
        <f t="shared" si="1"/>
        <v>39</v>
      </c>
      <c r="T43">
        <f t="shared" si="2"/>
        <v>23</v>
      </c>
      <c r="U43">
        <f t="shared" si="3"/>
        <v>39.000230000000002</v>
      </c>
      <c r="V43">
        <f t="shared" si="4"/>
        <v>39</v>
      </c>
    </row>
    <row r="44" spans="1:22" ht="15.75" thickTop="1" thickBot="1" x14ac:dyDescent="0.2">
      <c r="A44" s="139" t="str">
        <f>Sheet2!L71</f>
        <v>Gajdošík Rudolf</v>
      </c>
      <c r="B44" s="134">
        <f>Sheet2!M71</f>
        <v>10</v>
      </c>
      <c r="C44" s="135">
        <f>Sheet2!N71</f>
        <v>2980</v>
      </c>
      <c r="D44" s="134">
        <f>Sheet2!O71</f>
        <v>2</v>
      </c>
      <c r="E44" s="142">
        <f>Sheet2!P71</f>
        <v>9980</v>
      </c>
      <c r="F44" s="146">
        <f>Sheet2!R71</f>
        <v>12</v>
      </c>
      <c r="G44" s="147">
        <f>Sheet2!S71</f>
        <v>12960</v>
      </c>
      <c r="H44" s="143">
        <f t="shared" si="5"/>
        <v>40</v>
      </c>
      <c r="S44">
        <f t="shared" si="1"/>
        <v>39</v>
      </c>
      <c r="T44">
        <f t="shared" si="2"/>
        <v>40</v>
      </c>
      <c r="U44">
        <f t="shared" si="3"/>
        <v>39.000399999999999</v>
      </c>
      <c r="V44">
        <f t="shared" si="4"/>
        <v>40</v>
      </c>
    </row>
    <row r="45" spans="1:22" ht="15.75" thickTop="1" thickBot="1" x14ac:dyDescent="0.2">
      <c r="A45" s="139" t="str">
        <f>Sheet2!L48</f>
        <v>Dobrocsányi Ladislav</v>
      </c>
      <c r="B45" s="134">
        <f>Sheet2!M48</f>
        <v>7</v>
      </c>
      <c r="C45" s="135">
        <f>Sheet2!N48</f>
        <v>7790</v>
      </c>
      <c r="D45" s="134">
        <f>Sheet2!O48</f>
        <v>5</v>
      </c>
      <c r="E45" s="142">
        <f>Sheet2!P48</f>
        <v>4200</v>
      </c>
      <c r="F45" s="146">
        <f>Sheet2!R48</f>
        <v>12</v>
      </c>
      <c r="G45" s="147">
        <f>Sheet2!S48</f>
        <v>11990</v>
      </c>
      <c r="H45" s="143">
        <f t="shared" si="5"/>
        <v>41</v>
      </c>
      <c r="S45">
        <f t="shared" si="1"/>
        <v>39</v>
      </c>
      <c r="T45">
        <f t="shared" si="2"/>
        <v>47</v>
      </c>
      <c r="U45">
        <f t="shared" si="3"/>
        <v>39.00047</v>
      </c>
      <c r="V45">
        <f t="shared" si="4"/>
        <v>41</v>
      </c>
    </row>
    <row r="46" spans="1:22" ht="15.75" thickTop="1" thickBot="1" x14ac:dyDescent="0.2">
      <c r="A46" s="139" t="str">
        <f>Sheet2!L105</f>
        <v>Šimko Maroš</v>
      </c>
      <c r="B46" s="134">
        <f>Sheet2!M105</f>
        <v>4</v>
      </c>
      <c r="C46" s="135">
        <f>Sheet2!N105</f>
        <v>5640</v>
      </c>
      <c r="D46" s="134">
        <f>Sheet2!O105</f>
        <v>8</v>
      </c>
      <c r="E46" s="142">
        <f>Sheet2!P105</f>
        <v>3520</v>
      </c>
      <c r="F46" s="146">
        <f>Sheet2!R105</f>
        <v>12</v>
      </c>
      <c r="G46" s="147">
        <f>Sheet2!S105</f>
        <v>9160</v>
      </c>
      <c r="H46" s="143">
        <f t="shared" si="5"/>
        <v>42</v>
      </c>
      <c r="S46">
        <f t="shared" si="1"/>
        <v>39</v>
      </c>
      <c r="T46">
        <f t="shared" si="2"/>
        <v>58</v>
      </c>
      <c r="U46">
        <f t="shared" si="3"/>
        <v>39.000579999999999</v>
      </c>
      <c r="V46">
        <f t="shared" si="4"/>
        <v>42</v>
      </c>
    </row>
    <row r="47" spans="1:22" ht="15.75" thickTop="1" thickBot="1" x14ac:dyDescent="0.2">
      <c r="A47" s="139" t="str">
        <f>Sheet2!L44</f>
        <v>Ninčák Martin</v>
      </c>
      <c r="B47" s="134">
        <f>Sheet2!M44</f>
        <v>8</v>
      </c>
      <c r="C47" s="135">
        <f>Sheet2!N44</f>
        <v>5560</v>
      </c>
      <c r="D47" s="134">
        <f>Sheet2!O44</f>
        <v>5</v>
      </c>
      <c r="E47" s="142">
        <f>Sheet2!P44</f>
        <v>9400</v>
      </c>
      <c r="F47" s="146">
        <f>Sheet2!R44</f>
        <v>13</v>
      </c>
      <c r="G47" s="147">
        <f>Sheet2!S44</f>
        <v>14960</v>
      </c>
      <c r="H47" s="143">
        <f t="shared" si="5"/>
        <v>43</v>
      </c>
      <c r="S47">
        <f t="shared" si="1"/>
        <v>43</v>
      </c>
      <c r="T47">
        <f t="shared" si="2"/>
        <v>30</v>
      </c>
      <c r="U47">
        <f t="shared" si="3"/>
        <v>43.000300000000003</v>
      </c>
      <c r="V47">
        <f t="shared" si="4"/>
        <v>43</v>
      </c>
    </row>
    <row r="48" spans="1:22" ht="15.75" thickTop="1" thickBot="1" x14ac:dyDescent="0.2">
      <c r="A48" s="139" t="str">
        <f>Sheet2!L25</f>
        <v>Brašen Pavol</v>
      </c>
      <c r="B48" s="134">
        <f>Sheet2!M25</f>
        <v>4</v>
      </c>
      <c r="C48" s="135">
        <f>Sheet2!N25</f>
        <v>8100</v>
      </c>
      <c r="D48" s="134">
        <f>Sheet2!O25</f>
        <v>9</v>
      </c>
      <c r="E48" s="142">
        <f>Sheet2!P25</f>
        <v>4460</v>
      </c>
      <c r="F48" s="146">
        <f>Sheet2!R25</f>
        <v>13</v>
      </c>
      <c r="G48" s="147">
        <f>Sheet2!S25</f>
        <v>12560</v>
      </c>
      <c r="H48" s="143">
        <f t="shared" si="5"/>
        <v>44</v>
      </c>
      <c r="S48">
        <f t="shared" si="1"/>
        <v>43</v>
      </c>
      <c r="T48">
        <f t="shared" si="2"/>
        <v>43</v>
      </c>
      <c r="U48">
        <f t="shared" si="3"/>
        <v>43.000430000000001</v>
      </c>
      <c r="V48">
        <f t="shared" si="4"/>
        <v>44</v>
      </c>
    </row>
    <row r="49" spans="1:22" ht="15.75" thickTop="1" thickBot="1" x14ac:dyDescent="0.2">
      <c r="A49" s="139" t="str">
        <f>Sheet2!L83</f>
        <v>Zelenák Milan</v>
      </c>
      <c r="B49" s="134">
        <f>Sheet2!M83</f>
        <v>2</v>
      </c>
      <c r="C49" s="135">
        <f>Sheet2!N83</f>
        <v>9160</v>
      </c>
      <c r="D49" s="134">
        <f>Sheet2!O83</f>
        <v>11</v>
      </c>
      <c r="E49" s="142">
        <f>Sheet2!P83</f>
        <v>3120</v>
      </c>
      <c r="F49" s="146">
        <f>Sheet2!R83</f>
        <v>13</v>
      </c>
      <c r="G49" s="147">
        <f>Sheet2!S83</f>
        <v>12280</v>
      </c>
      <c r="H49" s="143">
        <f t="shared" si="5"/>
        <v>45</v>
      </c>
      <c r="S49">
        <f t="shared" si="1"/>
        <v>43</v>
      </c>
      <c r="T49">
        <f t="shared" si="2"/>
        <v>45</v>
      </c>
      <c r="U49">
        <f t="shared" si="3"/>
        <v>43.000450000000001</v>
      </c>
      <c r="V49">
        <f t="shared" si="4"/>
        <v>45</v>
      </c>
    </row>
    <row r="50" spans="1:22" ht="15.75" thickTop="1" thickBot="1" x14ac:dyDescent="0.2">
      <c r="A50" s="139" t="str">
        <f>Sheet2!L88</f>
        <v>Madro Pavol</v>
      </c>
      <c r="B50" s="134">
        <f>Sheet2!M88</f>
        <v>7.5</v>
      </c>
      <c r="C50" s="135">
        <f>Sheet2!N88</f>
        <v>3340</v>
      </c>
      <c r="D50" s="134">
        <f>Sheet2!O88</f>
        <v>6</v>
      </c>
      <c r="E50" s="142">
        <f>Sheet2!P88</f>
        <v>7400</v>
      </c>
      <c r="F50" s="146">
        <f>Sheet2!R88</f>
        <v>13.5</v>
      </c>
      <c r="G50" s="147">
        <f>Sheet2!S88</f>
        <v>10740</v>
      </c>
      <c r="H50" s="143">
        <f t="shared" si="5"/>
        <v>46</v>
      </c>
      <c r="S50">
        <f t="shared" si="1"/>
        <v>46</v>
      </c>
      <c r="T50">
        <f t="shared" si="2"/>
        <v>51</v>
      </c>
      <c r="U50">
        <f t="shared" si="3"/>
        <v>46.000509999999998</v>
      </c>
      <c r="V50">
        <f t="shared" si="4"/>
        <v>46</v>
      </c>
    </row>
    <row r="51" spans="1:22" ht="15.75" thickTop="1" thickBot="1" x14ac:dyDescent="0.2">
      <c r="A51" s="139" t="str">
        <f>Sheet2!L109</f>
        <v>Dóka Pavol</v>
      </c>
      <c r="B51" s="134">
        <f>Sheet2!M109</f>
        <v>13</v>
      </c>
      <c r="C51" s="135">
        <f>Sheet2!N109</f>
        <v>2960</v>
      </c>
      <c r="D51" s="134">
        <f>Sheet2!O109</f>
        <v>1</v>
      </c>
      <c r="E51" s="142">
        <f>Sheet2!P109</f>
        <v>13500</v>
      </c>
      <c r="F51" s="146">
        <f>Sheet2!R109</f>
        <v>14</v>
      </c>
      <c r="G51" s="147">
        <f>Sheet2!S109</f>
        <v>16460</v>
      </c>
      <c r="H51" s="143">
        <f t="shared" si="5"/>
        <v>47</v>
      </c>
      <c r="S51">
        <f t="shared" si="1"/>
        <v>47</v>
      </c>
      <c r="T51">
        <f t="shared" si="2"/>
        <v>26</v>
      </c>
      <c r="U51">
        <f t="shared" si="3"/>
        <v>47.000259999999997</v>
      </c>
      <c r="V51">
        <f t="shared" si="4"/>
        <v>47</v>
      </c>
    </row>
    <row r="52" spans="1:22" ht="15.75" thickTop="1" thickBot="1" x14ac:dyDescent="0.2">
      <c r="A52" s="139" t="str">
        <f>Sheet2!L19</f>
        <v>Matula Pavol</v>
      </c>
      <c r="B52" s="134">
        <f>Sheet2!M19</f>
        <v>7</v>
      </c>
      <c r="C52" s="135">
        <f>Sheet2!N19</f>
        <v>8140</v>
      </c>
      <c r="D52" s="134">
        <f>Sheet2!O19</f>
        <v>7</v>
      </c>
      <c r="E52" s="142">
        <f>Sheet2!P19</f>
        <v>5910</v>
      </c>
      <c r="F52" s="146">
        <f>Sheet2!R19</f>
        <v>14</v>
      </c>
      <c r="G52" s="147">
        <f>Sheet2!S19</f>
        <v>14050</v>
      </c>
      <c r="H52" s="143">
        <f t="shared" si="5"/>
        <v>48</v>
      </c>
      <c r="S52">
        <f t="shared" si="1"/>
        <v>47</v>
      </c>
      <c r="T52">
        <f t="shared" si="2"/>
        <v>34</v>
      </c>
      <c r="U52">
        <f t="shared" si="3"/>
        <v>47.000340000000001</v>
      </c>
      <c r="V52">
        <f t="shared" si="4"/>
        <v>48</v>
      </c>
    </row>
    <row r="53" spans="1:22" ht="15.75" thickTop="1" thickBot="1" x14ac:dyDescent="0.2">
      <c r="A53" s="139" t="str">
        <f>Sheet2!L66</f>
        <v>Pavle Slavomír</v>
      </c>
      <c r="B53" s="134">
        <f>Sheet2!M66</f>
        <v>11</v>
      </c>
      <c r="C53" s="135">
        <f>Sheet2!N66</f>
        <v>2460</v>
      </c>
      <c r="D53" s="134">
        <f>Sheet2!O66</f>
        <v>3</v>
      </c>
      <c r="E53" s="142">
        <f>Sheet2!P66</f>
        <v>10360</v>
      </c>
      <c r="F53" s="146">
        <f>Sheet2!R66</f>
        <v>14</v>
      </c>
      <c r="G53" s="147">
        <f>Sheet2!S66</f>
        <v>12820</v>
      </c>
      <c r="H53" s="143">
        <f t="shared" si="5"/>
        <v>49</v>
      </c>
      <c r="S53">
        <f t="shared" si="1"/>
        <v>47</v>
      </c>
      <c r="T53">
        <f t="shared" si="2"/>
        <v>41</v>
      </c>
      <c r="U53">
        <f t="shared" si="3"/>
        <v>47.000410000000002</v>
      </c>
      <c r="V53">
        <f t="shared" si="4"/>
        <v>49</v>
      </c>
    </row>
    <row r="54" spans="1:22" ht="15.75" thickTop="1" thickBot="1" x14ac:dyDescent="0.2">
      <c r="A54" s="139" t="str">
        <f>Sheet2!L112</f>
        <v>Hodek Oto</v>
      </c>
      <c r="B54" s="134">
        <f>Sheet2!M112</f>
        <v>12</v>
      </c>
      <c r="C54" s="135">
        <f>Sheet2!N112</f>
        <v>3080</v>
      </c>
      <c r="D54" s="134">
        <f>Sheet2!O112</f>
        <v>2</v>
      </c>
      <c r="E54" s="142">
        <f>Sheet2!P112</f>
        <v>8860</v>
      </c>
      <c r="F54" s="146">
        <f>Sheet2!R112</f>
        <v>14</v>
      </c>
      <c r="G54" s="147">
        <f>Sheet2!S112</f>
        <v>11940</v>
      </c>
      <c r="H54" s="143">
        <f t="shared" si="5"/>
        <v>50</v>
      </c>
      <c r="S54">
        <f t="shared" si="1"/>
        <v>47</v>
      </c>
      <c r="T54">
        <f t="shared" si="2"/>
        <v>48</v>
      </c>
      <c r="U54">
        <f t="shared" si="3"/>
        <v>47.000480000000003</v>
      </c>
      <c r="V54">
        <f t="shared" si="4"/>
        <v>50</v>
      </c>
    </row>
    <row r="55" spans="1:22" ht="15.75" thickTop="1" thickBot="1" x14ac:dyDescent="0.2">
      <c r="A55" s="139" t="str">
        <f>Sheet2!L53</f>
        <v>Pavlík Jaroslav</v>
      </c>
      <c r="B55" s="134">
        <f>Sheet2!M53</f>
        <v>2</v>
      </c>
      <c r="C55" s="135">
        <f>Sheet2!N53</f>
        <v>7400</v>
      </c>
      <c r="D55" s="134">
        <f>Sheet2!O53</f>
        <v>12</v>
      </c>
      <c r="E55" s="142">
        <f>Sheet2!P53</f>
        <v>3020</v>
      </c>
      <c r="F55" s="146">
        <f>Sheet2!R53</f>
        <v>14</v>
      </c>
      <c r="G55" s="147">
        <f>Sheet2!S53</f>
        <v>10420</v>
      </c>
      <c r="H55" s="143">
        <f t="shared" si="5"/>
        <v>51</v>
      </c>
      <c r="S55">
        <f t="shared" si="1"/>
        <v>47</v>
      </c>
      <c r="T55">
        <f t="shared" si="2"/>
        <v>52</v>
      </c>
      <c r="U55">
        <f t="shared" si="3"/>
        <v>47.000520000000002</v>
      </c>
      <c r="V55">
        <f t="shared" si="4"/>
        <v>51</v>
      </c>
    </row>
    <row r="56" spans="1:22" ht="15.75" thickTop="1" thickBot="1" x14ac:dyDescent="0.2">
      <c r="A56" s="139" t="str">
        <f>Sheet2!L54</f>
        <v>Buchan Matej</v>
      </c>
      <c r="B56" s="134">
        <f>Sheet2!M54</f>
        <v>7</v>
      </c>
      <c r="C56" s="135">
        <f>Sheet2!N54</f>
        <v>5560</v>
      </c>
      <c r="D56" s="134">
        <f>Sheet2!O54</f>
        <v>7</v>
      </c>
      <c r="E56" s="142">
        <f>Sheet2!P54</f>
        <v>3570</v>
      </c>
      <c r="F56" s="146">
        <f>Sheet2!R54</f>
        <v>14</v>
      </c>
      <c r="G56" s="147">
        <f>Sheet2!S54</f>
        <v>9130</v>
      </c>
      <c r="H56" s="143">
        <f t="shared" si="5"/>
        <v>52</v>
      </c>
      <c r="S56">
        <f t="shared" si="1"/>
        <v>47</v>
      </c>
      <c r="T56">
        <f t="shared" si="2"/>
        <v>59</v>
      </c>
      <c r="U56">
        <f t="shared" si="3"/>
        <v>47.000590000000003</v>
      </c>
      <c r="V56">
        <f t="shared" si="4"/>
        <v>52</v>
      </c>
    </row>
    <row r="57" spans="1:22" ht="15.75" thickTop="1" thickBot="1" x14ac:dyDescent="0.2">
      <c r="A57" s="139" t="str">
        <f>Sheet2!L99</f>
        <v>Kriška Branislav</v>
      </c>
      <c r="B57" s="134">
        <f>Sheet2!M99</f>
        <v>5</v>
      </c>
      <c r="C57" s="135">
        <f>Sheet2!N99</f>
        <v>5360</v>
      </c>
      <c r="D57" s="134">
        <f>Sheet2!O99</f>
        <v>9</v>
      </c>
      <c r="E57" s="142">
        <f>Sheet2!P99</f>
        <v>3600</v>
      </c>
      <c r="F57" s="146">
        <f>Sheet2!R99</f>
        <v>14</v>
      </c>
      <c r="G57" s="147">
        <f>Sheet2!S99</f>
        <v>8960</v>
      </c>
      <c r="H57" s="143">
        <f t="shared" si="5"/>
        <v>53</v>
      </c>
      <c r="S57">
        <f t="shared" si="1"/>
        <v>47</v>
      </c>
      <c r="T57">
        <f t="shared" si="2"/>
        <v>61</v>
      </c>
      <c r="U57">
        <f t="shared" si="3"/>
        <v>47.000610000000002</v>
      </c>
      <c r="V57">
        <f t="shared" si="4"/>
        <v>53</v>
      </c>
    </row>
    <row r="58" spans="1:22" ht="15.75" thickTop="1" thickBot="1" x14ac:dyDescent="0.2">
      <c r="A58" s="139" t="str">
        <f>Sheet2!L73</f>
        <v>Horváth Oszkár</v>
      </c>
      <c r="B58" s="134">
        <f>Sheet2!M73</f>
        <v>4</v>
      </c>
      <c r="C58" s="135">
        <f>Sheet2!N73</f>
        <v>5740</v>
      </c>
      <c r="D58" s="134">
        <f>Sheet2!O73</f>
        <v>10</v>
      </c>
      <c r="E58" s="142">
        <f>Sheet2!P73</f>
        <v>2960</v>
      </c>
      <c r="F58" s="146">
        <f>Sheet2!R73</f>
        <v>14</v>
      </c>
      <c r="G58" s="147">
        <f>Sheet2!S73</f>
        <v>8700</v>
      </c>
      <c r="H58" s="143">
        <f t="shared" si="5"/>
        <v>54</v>
      </c>
      <c r="S58">
        <f t="shared" si="1"/>
        <v>47</v>
      </c>
      <c r="T58">
        <f t="shared" si="2"/>
        <v>64</v>
      </c>
      <c r="U58">
        <f t="shared" si="3"/>
        <v>47.000639999999997</v>
      </c>
      <c r="V58">
        <f t="shared" si="4"/>
        <v>54</v>
      </c>
    </row>
    <row r="59" spans="1:22" ht="15.75" thickTop="1" thickBot="1" x14ac:dyDescent="0.2">
      <c r="A59" s="139" t="str">
        <f>Sheet2!L12</f>
        <v>Rovenský Ivan</v>
      </c>
      <c r="B59" s="134">
        <f>Sheet2!M12</f>
        <v>8</v>
      </c>
      <c r="C59" s="135">
        <f>Sheet2!N12</f>
        <v>3340</v>
      </c>
      <c r="D59" s="134">
        <f>Sheet2!O12</f>
        <v>6</v>
      </c>
      <c r="E59" s="142">
        <f>Sheet2!P12</f>
        <v>5000</v>
      </c>
      <c r="F59" s="146">
        <f>Sheet2!R12</f>
        <v>14</v>
      </c>
      <c r="G59" s="147">
        <f>Sheet2!S12</f>
        <v>8340</v>
      </c>
      <c r="H59" s="143">
        <f t="shared" si="5"/>
        <v>55</v>
      </c>
      <c r="S59">
        <f t="shared" si="1"/>
        <v>47</v>
      </c>
      <c r="T59">
        <f t="shared" si="2"/>
        <v>66</v>
      </c>
      <c r="U59">
        <f t="shared" si="3"/>
        <v>47.000660000000003</v>
      </c>
      <c r="V59">
        <f t="shared" si="4"/>
        <v>55</v>
      </c>
    </row>
    <row r="60" spans="1:22" ht="15.75" thickTop="1" thickBot="1" x14ac:dyDescent="0.2">
      <c r="A60" s="139" t="str">
        <f>Sheet2!L46</f>
        <v xml:space="preserve">Záparaník Marian </v>
      </c>
      <c r="B60" s="134">
        <f>Sheet2!M46</f>
        <v>11</v>
      </c>
      <c r="C60" s="135">
        <f>Sheet2!N46</f>
        <v>3380</v>
      </c>
      <c r="D60" s="134">
        <f>Sheet2!O46</f>
        <v>4</v>
      </c>
      <c r="E60" s="142">
        <f>Sheet2!P46</f>
        <v>9750</v>
      </c>
      <c r="F60" s="146">
        <f>Sheet2!R46</f>
        <v>15</v>
      </c>
      <c r="G60" s="147">
        <f>Sheet2!S46</f>
        <v>13130</v>
      </c>
      <c r="H60" s="143">
        <f t="shared" si="5"/>
        <v>56</v>
      </c>
      <c r="S60">
        <f t="shared" si="1"/>
        <v>56</v>
      </c>
      <c r="T60">
        <f t="shared" si="2"/>
        <v>39</v>
      </c>
      <c r="U60">
        <f t="shared" si="3"/>
        <v>56.000390000000003</v>
      </c>
      <c r="V60">
        <f t="shared" si="4"/>
        <v>56</v>
      </c>
    </row>
    <row r="61" spans="1:22" ht="15.75" thickTop="1" thickBot="1" x14ac:dyDescent="0.2">
      <c r="A61" s="139" t="str">
        <f>Sheet2!L85</f>
        <v>Tamáš Ľudovít</v>
      </c>
      <c r="B61" s="134">
        <f>Sheet2!M85</f>
        <v>9</v>
      </c>
      <c r="C61" s="135">
        <f>Sheet2!N85</f>
        <v>3420</v>
      </c>
      <c r="D61" s="134">
        <f>Sheet2!O85</f>
        <v>6</v>
      </c>
      <c r="E61" s="142">
        <f>Sheet2!P85</f>
        <v>8480</v>
      </c>
      <c r="F61" s="146">
        <f>Sheet2!R85</f>
        <v>15</v>
      </c>
      <c r="G61" s="147">
        <f>Sheet2!S85</f>
        <v>11900</v>
      </c>
      <c r="H61" s="143">
        <f t="shared" si="5"/>
        <v>57</v>
      </c>
      <c r="S61">
        <f t="shared" si="1"/>
        <v>56</v>
      </c>
      <c r="T61">
        <f t="shared" si="2"/>
        <v>49</v>
      </c>
      <c r="U61">
        <f t="shared" si="3"/>
        <v>56.000489999999999</v>
      </c>
      <c r="V61">
        <f t="shared" si="4"/>
        <v>57</v>
      </c>
    </row>
    <row r="62" spans="1:22" ht="15.75" thickTop="1" thickBot="1" x14ac:dyDescent="0.2">
      <c r="A62" s="139" t="str">
        <f>Sheet2!L13</f>
        <v>Szabó Ladislav</v>
      </c>
      <c r="B62" s="134">
        <f>Sheet2!M13</f>
        <v>7</v>
      </c>
      <c r="C62" s="135">
        <f>Sheet2!N13</f>
        <v>4560</v>
      </c>
      <c r="D62" s="134">
        <f>Sheet2!O13</f>
        <v>8</v>
      </c>
      <c r="E62" s="142">
        <f>Sheet2!P13</f>
        <v>4680</v>
      </c>
      <c r="F62" s="146">
        <f>Sheet2!R13</f>
        <v>15</v>
      </c>
      <c r="G62" s="147">
        <f>Sheet2!S13</f>
        <v>9240</v>
      </c>
      <c r="H62" s="143">
        <f t="shared" si="5"/>
        <v>58</v>
      </c>
      <c r="S62">
        <f t="shared" si="1"/>
        <v>56</v>
      </c>
      <c r="T62">
        <f t="shared" si="2"/>
        <v>56</v>
      </c>
      <c r="U62">
        <f t="shared" si="3"/>
        <v>56.00056</v>
      </c>
      <c r="V62">
        <f t="shared" si="4"/>
        <v>58</v>
      </c>
    </row>
    <row r="63" spans="1:22" ht="15.75" thickTop="1" thickBot="1" x14ac:dyDescent="0.2">
      <c r="A63" s="139" t="str">
        <f>Sheet2!L5</f>
        <v>Scheibenreif Ľudovít</v>
      </c>
      <c r="B63" s="134">
        <f>Sheet2!M5</f>
        <v>5</v>
      </c>
      <c r="C63" s="135">
        <f>Sheet2!N5</f>
        <v>5660</v>
      </c>
      <c r="D63" s="134">
        <f>Sheet2!O5</f>
        <v>10</v>
      </c>
      <c r="E63" s="142">
        <f>Sheet2!P5</f>
        <v>3540</v>
      </c>
      <c r="F63" s="146">
        <f>Sheet2!R5</f>
        <v>15</v>
      </c>
      <c r="G63" s="147">
        <f>Sheet2!S5</f>
        <v>9200</v>
      </c>
      <c r="H63" s="143">
        <f t="shared" si="5"/>
        <v>59</v>
      </c>
      <c r="S63">
        <f t="shared" si="1"/>
        <v>56</v>
      </c>
      <c r="T63">
        <f t="shared" si="2"/>
        <v>57</v>
      </c>
      <c r="U63">
        <f t="shared" si="3"/>
        <v>56.000570000000003</v>
      </c>
      <c r="V63">
        <f t="shared" si="4"/>
        <v>59</v>
      </c>
    </row>
    <row r="64" spans="1:22" ht="15.75" thickTop="1" thickBot="1" x14ac:dyDescent="0.2">
      <c r="A64" s="139" t="str">
        <f>Sheet2!L86</f>
        <v>Kasan Andrej</v>
      </c>
      <c r="B64" s="134">
        <f>Sheet2!M86</f>
        <v>7.5</v>
      </c>
      <c r="C64" s="135">
        <f>Sheet2!N86</f>
        <v>3340</v>
      </c>
      <c r="D64" s="134">
        <f>Sheet2!O86</f>
        <v>8</v>
      </c>
      <c r="E64" s="142">
        <f>Sheet2!P86</f>
        <v>3510</v>
      </c>
      <c r="F64" s="146">
        <f>Sheet2!R86</f>
        <v>15.5</v>
      </c>
      <c r="G64" s="147">
        <f>Sheet2!S86</f>
        <v>6850</v>
      </c>
      <c r="H64" s="143">
        <f t="shared" si="5"/>
        <v>60</v>
      </c>
      <c r="S64">
        <f t="shared" si="1"/>
        <v>60</v>
      </c>
      <c r="T64">
        <f t="shared" si="2"/>
        <v>76</v>
      </c>
      <c r="U64">
        <f t="shared" si="3"/>
        <v>60.00076</v>
      </c>
      <c r="V64">
        <f t="shared" si="4"/>
        <v>60</v>
      </c>
    </row>
    <row r="65" spans="1:22" ht="15.75" thickTop="1" thickBot="1" x14ac:dyDescent="0.2">
      <c r="A65" s="139" t="str">
        <f>Sheet2!L57</f>
        <v>Tomanovics Alexand</v>
      </c>
      <c r="B65" s="134">
        <f>Sheet2!M57</f>
        <v>9</v>
      </c>
      <c r="C65" s="135">
        <f>Sheet2!N57</f>
        <v>5470</v>
      </c>
      <c r="D65" s="134">
        <f>Sheet2!O57</f>
        <v>7</v>
      </c>
      <c r="E65" s="142">
        <f>Sheet2!P57</f>
        <v>6560</v>
      </c>
      <c r="F65" s="146">
        <f>Sheet2!R57</f>
        <v>16</v>
      </c>
      <c r="G65" s="147">
        <f>Sheet2!S57</f>
        <v>12030</v>
      </c>
      <c r="H65" s="143">
        <f t="shared" si="5"/>
        <v>61</v>
      </c>
      <c r="S65">
        <f t="shared" si="1"/>
        <v>61</v>
      </c>
      <c r="T65">
        <f t="shared" si="2"/>
        <v>46</v>
      </c>
      <c r="U65">
        <f t="shared" si="3"/>
        <v>61.000459999999997</v>
      </c>
      <c r="V65">
        <f t="shared" si="4"/>
        <v>61</v>
      </c>
    </row>
    <row r="66" spans="1:22" ht="15.75" thickTop="1" thickBot="1" x14ac:dyDescent="0.2">
      <c r="A66" s="139" t="str">
        <f>Sheet2!L106</f>
        <v>Smataník Martin</v>
      </c>
      <c r="B66" s="134">
        <f>Sheet2!M106</f>
        <v>6</v>
      </c>
      <c r="C66" s="135">
        <f>Sheet2!N106</f>
        <v>4860</v>
      </c>
      <c r="D66" s="134">
        <f>Sheet2!O106</f>
        <v>10</v>
      </c>
      <c r="E66" s="142">
        <f>Sheet2!P106</f>
        <v>2780</v>
      </c>
      <c r="F66" s="146">
        <f>Sheet2!R106</f>
        <v>16</v>
      </c>
      <c r="G66" s="147">
        <f>Sheet2!S106</f>
        <v>7640</v>
      </c>
      <c r="H66" s="143">
        <f t="shared" si="5"/>
        <v>62</v>
      </c>
      <c r="S66">
        <f t="shared" si="1"/>
        <v>61</v>
      </c>
      <c r="T66">
        <f t="shared" si="2"/>
        <v>68</v>
      </c>
      <c r="U66">
        <f t="shared" si="3"/>
        <v>61.000680000000003</v>
      </c>
      <c r="V66">
        <f t="shared" si="4"/>
        <v>62</v>
      </c>
    </row>
    <row r="67" spans="1:22" ht="15.75" thickTop="1" thickBot="1" x14ac:dyDescent="0.2">
      <c r="A67" s="139" t="str">
        <f>Sheet2!L84</f>
        <v>Chandoga Peter</v>
      </c>
      <c r="B67" s="134">
        <f>Sheet2!M84</f>
        <v>9</v>
      </c>
      <c r="C67" s="135">
        <f>Sheet2!N84</f>
        <v>2920</v>
      </c>
      <c r="D67" s="134">
        <f>Sheet2!O84</f>
        <v>7</v>
      </c>
      <c r="E67" s="142">
        <f>Sheet2!P84</f>
        <v>3600</v>
      </c>
      <c r="F67" s="146">
        <f>Sheet2!R84</f>
        <v>16</v>
      </c>
      <c r="G67" s="147">
        <f>Sheet2!S84</f>
        <v>6520</v>
      </c>
      <c r="H67" s="143">
        <f t="shared" si="5"/>
        <v>63</v>
      </c>
      <c r="S67">
        <f t="shared" si="1"/>
        <v>61</v>
      </c>
      <c r="T67">
        <f t="shared" si="2"/>
        <v>78</v>
      </c>
      <c r="U67">
        <f t="shared" si="3"/>
        <v>61.000779999999999</v>
      </c>
      <c r="V67">
        <f t="shared" si="4"/>
        <v>63</v>
      </c>
    </row>
    <row r="68" spans="1:22" ht="15.75" thickTop="1" thickBot="1" x14ac:dyDescent="0.2">
      <c r="A68" s="139" t="str">
        <f>Sheet2!L120</f>
        <v>Divéky Jozef</v>
      </c>
      <c r="B68" s="134">
        <f>Sheet2!M120</f>
        <v>11</v>
      </c>
      <c r="C68" s="135">
        <f>Sheet2!N120</f>
        <v>3000</v>
      </c>
      <c r="D68" s="134">
        <f>Sheet2!O120</f>
        <v>6</v>
      </c>
      <c r="E68" s="142">
        <f>Sheet2!P120</f>
        <v>6910</v>
      </c>
      <c r="F68" s="146">
        <f>Sheet2!R120</f>
        <v>17</v>
      </c>
      <c r="G68" s="147">
        <f>Sheet2!S120</f>
        <v>9910</v>
      </c>
      <c r="H68" s="143">
        <f t="shared" si="5"/>
        <v>64</v>
      </c>
      <c r="S68">
        <f t="shared" si="1"/>
        <v>64</v>
      </c>
      <c r="T68">
        <f t="shared" si="2"/>
        <v>53</v>
      </c>
      <c r="U68">
        <f t="shared" si="3"/>
        <v>64.000529999999998</v>
      </c>
      <c r="V68">
        <f t="shared" si="4"/>
        <v>64</v>
      </c>
    </row>
    <row r="69" spans="1:22" ht="15.75" thickTop="1" thickBot="1" x14ac:dyDescent="0.2">
      <c r="A69" s="139" t="str">
        <f>Sheet2!L36</f>
        <v>Smaha Jiří</v>
      </c>
      <c r="B69" s="134">
        <f>Sheet2!M36</f>
        <v>6</v>
      </c>
      <c r="C69" s="135">
        <f>Sheet2!N36</f>
        <v>5710</v>
      </c>
      <c r="D69" s="134">
        <f>Sheet2!O36</f>
        <v>11</v>
      </c>
      <c r="E69" s="142">
        <f>Sheet2!P36</f>
        <v>3380</v>
      </c>
      <c r="F69" s="146">
        <f>Sheet2!R36</f>
        <v>17</v>
      </c>
      <c r="G69" s="147">
        <f>Sheet2!S36</f>
        <v>9090</v>
      </c>
      <c r="H69" s="143">
        <f t="shared" ref="H69:H100" si="6">V69</f>
        <v>65</v>
      </c>
      <c r="S69">
        <f t="shared" si="1"/>
        <v>64</v>
      </c>
      <c r="T69">
        <f t="shared" si="2"/>
        <v>60</v>
      </c>
      <c r="U69">
        <f t="shared" si="3"/>
        <v>64.000600000000006</v>
      </c>
      <c r="V69">
        <f t="shared" si="4"/>
        <v>65</v>
      </c>
    </row>
    <row r="70" spans="1:22" ht="15.75" thickTop="1" thickBot="1" x14ac:dyDescent="0.2">
      <c r="A70" s="139" t="str">
        <f>Sheet2!L50</f>
        <v>Hikkel Imrich</v>
      </c>
      <c r="B70" s="134">
        <f>Sheet2!M50</f>
        <v>8</v>
      </c>
      <c r="C70" s="135">
        <f>Sheet2!N50</f>
        <v>3760</v>
      </c>
      <c r="D70" s="134">
        <f>Sheet2!O50</f>
        <v>9</v>
      </c>
      <c r="E70" s="142">
        <f>Sheet2!P50</f>
        <v>3520</v>
      </c>
      <c r="F70" s="146">
        <f>Sheet2!R50</f>
        <v>17</v>
      </c>
      <c r="G70" s="147">
        <f>Sheet2!S50</f>
        <v>7280</v>
      </c>
      <c r="H70" s="143">
        <f t="shared" si="6"/>
        <v>66</v>
      </c>
      <c r="S70">
        <f t="shared" ref="S70:S124" si="7">RANK(F70,$F$5:$F$124,1)</f>
        <v>64</v>
      </c>
      <c r="T70">
        <f t="shared" ref="T70:T124" si="8">RANK(G70,$G$5:$G$124,0)</f>
        <v>73</v>
      </c>
      <c r="U70">
        <f t="shared" ref="U70:U124" si="9">S70+0.00001*T70</f>
        <v>64.000730000000004</v>
      </c>
      <c r="V70">
        <f t="shared" ref="V70:V124" si="10">RANK(U70,$U$5:$U$124,1)</f>
        <v>66</v>
      </c>
    </row>
    <row r="71" spans="1:22" ht="15.75" thickTop="1" thickBot="1" x14ac:dyDescent="0.2">
      <c r="A71" s="139" t="str">
        <f>Sheet2!L55</f>
        <v>Buchan Vladimír</v>
      </c>
      <c r="B71" s="134">
        <f>Sheet2!M55</f>
        <v>12</v>
      </c>
      <c r="C71" s="135">
        <f>Sheet2!N55</f>
        <v>1540</v>
      </c>
      <c r="D71" s="134">
        <f>Sheet2!O55</f>
        <v>5</v>
      </c>
      <c r="E71" s="142">
        <f>Sheet2!P55</f>
        <v>4930</v>
      </c>
      <c r="F71" s="146">
        <f>Sheet2!R55</f>
        <v>17</v>
      </c>
      <c r="G71" s="147">
        <f>Sheet2!S55</f>
        <v>6470</v>
      </c>
      <c r="H71" s="143">
        <f t="shared" si="6"/>
        <v>67</v>
      </c>
      <c r="S71">
        <f t="shared" si="7"/>
        <v>64</v>
      </c>
      <c r="T71">
        <f t="shared" si="8"/>
        <v>80</v>
      </c>
      <c r="U71">
        <f t="shared" si="9"/>
        <v>64.000799999999998</v>
      </c>
      <c r="V71">
        <f t="shared" si="10"/>
        <v>67</v>
      </c>
    </row>
    <row r="72" spans="1:22" ht="15.75" thickTop="1" thickBot="1" x14ac:dyDescent="0.2">
      <c r="A72" s="139" t="str">
        <f>Sheet2!L104</f>
        <v>Kundrát Tomáš</v>
      </c>
      <c r="B72" s="134">
        <f>Sheet2!M104</f>
        <v>5</v>
      </c>
      <c r="C72" s="135">
        <f>Sheet2!N104</f>
        <v>5160</v>
      </c>
      <c r="D72" s="134">
        <f>Sheet2!O104</f>
        <v>12</v>
      </c>
      <c r="E72" s="142">
        <f>Sheet2!P104</f>
        <v>1220</v>
      </c>
      <c r="F72" s="146">
        <f>Sheet2!R104</f>
        <v>17</v>
      </c>
      <c r="G72" s="147">
        <f>Sheet2!S104</f>
        <v>6380</v>
      </c>
      <c r="H72" s="143">
        <f t="shared" si="6"/>
        <v>68</v>
      </c>
      <c r="S72">
        <f t="shared" si="7"/>
        <v>64</v>
      </c>
      <c r="T72">
        <f t="shared" si="8"/>
        <v>82</v>
      </c>
      <c r="U72">
        <f t="shared" si="9"/>
        <v>64.000820000000004</v>
      </c>
      <c r="V72">
        <f t="shared" si="10"/>
        <v>68</v>
      </c>
    </row>
    <row r="73" spans="1:22" ht="15.75" thickTop="1" thickBot="1" x14ac:dyDescent="0.2">
      <c r="A73" s="139" t="str">
        <f>Sheet2!L80</f>
        <v>Vígh Jozef</v>
      </c>
      <c r="B73" s="134">
        <f>Sheet2!M80</f>
        <v>13</v>
      </c>
      <c r="C73" s="135">
        <f>Sheet2!N80</f>
        <v>120</v>
      </c>
      <c r="D73" s="134">
        <f>Sheet2!O80</f>
        <v>4</v>
      </c>
      <c r="E73" s="142">
        <f>Sheet2!P80</f>
        <v>5100</v>
      </c>
      <c r="F73" s="146">
        <f>Sheet2!R80</f>
        <v>17</v>
      </c>
      <c r="G73" s="147">
        <f>Sheet2!S80</f>
        <v>5220</v>
      </c>
      <c r="H73" s="143">
        <f t="shared" si="6"/>
        <v>69</v>
      </c>
      <c r="S73">
        <f t="shared" si="7"/>
        <v>64</v>
      </c>
      <c r="T73">
        <f t="shared" si="8"/>
        <v>91</v>
      </c>
      <c r="U73">
        <f t="shared" si="9"/>
        <v>64.000910000000005</v>
      </c>
      <c r="V73">
        <f t="shared" si="10"/>
        <v>69</v>
      </c>
    </row>
    <row r="74" spans="1:22" ht="15.75" thickTop="1" thickBot="1" x14ac:dyDescent="0.2">
      <c r="A74" s="139" t="str">
        <f>Sheet2!L18</f>
        <v>Jenei Ľudovít</v>
      </c>
      <c r="B74" s="134">
        <f>Sheet2!M18</f>
        <v>6</v>
      </c>
      <c r="C74" s="135">
        <f>Sheet2!N18</f>
        <v>9300</v>
      </c>
      <c r="D74" s="134">
        <f>Sheet2!O18</f>
        <v>12</v>
      </c>
      <c r="E74" s="142">
        <f>Sheet2!P18</f>
        <v>2520</v>
      </c>
      <c r="F74" s="146">
        <f>Sheet2!R18</f>
        <v>18</v>
      </c>
      <c r="G74" s="147">
        <f>Sheet2!S18</f>
        <v>11820</v>
      </c>
      <c r="H74" s="143">
        <f t="shared" si="6"/>
        <v>70</v>
      </c>
      <c r="S74">
        <f t="shared" si="7"/>
        <v>70</v>
      </c>
      <c r="T74">
        <f t="shared" si="8"/>
        <v>50</v>
      </c>
      <c r="U74">
        <f t="shared" si="9"/>
        <v>70.000500000000002</v>
      </c>
      <c r="V74">
        <f t="shared" si="10"/>
        <v>70</v>
      </c>
    </row>
    <row r="75" spans="1:22" ht="15.75" thickTop="1" thickBot="1" x14ac:dyDescent="0.2">
      <c r="A75" s="139" t="str">
        <f>Sheet2!L98</f>
        <v>Řezáč Jan st.</v>
      </c>
      <c r="B75" s="134">
        <f>Sheet2!M98</f>
        <v>9</v>
      </c>
      <c r="C75" s="135">
        <f>Sheet2!N98</f>
        <v>4480</v>
      </c>
      <c r="D75" s="134">
        <f>Sheet2!O98</f>
        <v>9</v>
      </c>
      <c r="E75" s="142">
        <f>Sheet2!P98</f>
        <v>5390</v>
      </c>
      <c r="F75" s="146">
        <f>Sheet2!R98</f>
        <v>18</v>
      </c>
      <c r="G75" s="147">
        <f>Sheet2!S98</f>
        <v>9870</v>
      </c>
      <c r="H75" s="143">
        <f t="shared" si="6"/>
        <v>71</v>
      </c>
      <c r="S75">
        <f t="shared" si="7"/>
        <v>70</v>
      </c>
      <c r="T75">
        <f t="shared" si="8"/>
        <v>54</v>
      </c>
      <c r="U75">
        <f t="shared" si="9"/>
        <v>70.000540000000001</v>
      </c>
      <c r="V75">
        <f t="shared" si="10"/>
        <v>71</v>
      </c>
    </row>
    <row r="76" spans="1:22" ht="15.75" thickTop="1" thickBot="1" x14ac:dyDescent="0.2">
      <c r="A76" s="139" t="str">
        <f>Sheet2!L58</f>
        <v>Pavelka Roman ml</v>
      </c>
      <c r="B76" s="134">
        <f>Sheet2!M58</f>
        <v>10</v>
      </c>
      <c r="C76" s="135">
        <f>Sheet2!N58</f>
        <v>3010</v>
      </c>
      <c r="D76" s="134">
        <f>Sheet2!O58</f>
        <v>8</v>
      </c>
      <c r="E76" s="142">
        <f>Sheet2!P58</f>
        <v>5760</v>
      </c>
      <c r="F76" s="146">
        <f>Sheet2!R58</f>
        <v>18</v>
      </c>
      <c r="G76" s="147">
        <f>Sheet2!S58</f>
        <v>8770</v>
      </c>
      <c r="H76" s="143">
        <f t="shared" si="6"/>
        <v>72</v>
      </c>
      <c r="S76">
        <f t="shared" si="7"/>
        <v>70</v>
      </c>
      <c r="T76">
        <f t="shared" si="8"/>
        <v>63</v>
      </c>
      <c r="U76">
        <f t="shared" si="9"/>
        <v>70.000630000000001</v>
      </c>
      <c r="V76">
        <f t="shared" si="10"/>
        <v>72</v>
      </c>
    </row>
    <row r="77" spans="1:22" ht="15.75" thickTop="1" thickBot="1" x14ac:dyDescent="0.2">
      <c r="A77" s="139" t="str">
        <f>Sheet2!L17</f>
        <v>Molnár Patrik</v>
      </c>
      <c r="B77" s="134">
        <f>Sheet2!M17</f>
        <v>9</v>
      </c>
      <c r="C77" s="135">
        <f>Sheet2!N17</f>
        <v>5140</v>
      </c>
      <c r="D77" s="134">
        <f>Sheet2!O17</f>
        <v>9</v>
      </c>
      <c r="E77" s="142">
        <f>Sheet2!P17</f>
        <v>3280</v>
      </c>
      <c r="F77" s="146">
        <f>Sheet2!R17</f>
        <v>18</v>
      </c>
      <c r="G77" s="147">
        <f>Sheet2!S17</f>
        <v>8420</v>
      </c>
      <c r="H77" s="143">
        <f t="shared" si="6"/>
        <v>73</v>
      </c>
      <c r="S77">
        <f t="shared" si="7"/>
        <v>70</v>
      </c>
      <c r="T77">
        <f t="shared" si="8"/>
        <v>65</v>
      </c>
      <c r="U77">
        <f t="shared" si="9"/>
        <v>70.000649999999993</v>
      </c>
      <c r="V77">
        <f t="shared" si="10"/>
        <v>73</v>
      </c>
    </row>
    <row r="78" spans="1:22" ht="15.75" thickTop="1" thickBot="1" x14ac:dyDescent="0.2">
      <c r="A78" s="139" t="str">
        <f>Sheet2!L75</f>
        <v>Kolodý Matúš</v>
      </c>
      <c r="B78" s="134">
        <f>Sheet2!M75</f>
        <v>8</v>
      </c>
      <c r="C78" s="135">
        <f>Sheet2!N75</f>
        <v>3940</v>
      </c>
      <c r="D78" s="134">
        <f>Sheet2!O75</f>
        <v>10</v>
      </c>
      <c r="E78" s="142">
        <f>Sheet2!P75</f>
        <v>4190</v>
      </c>
      <c r="F78" s="146">
        <f>Sheet2!R75</f>
        <v>18</v>
      </c>
      <c r="G78" s="147">
        <f>Sheet2!S75</f>
        <v>8130</v>
      </c>
      <c r="H78" s="143">
        <f t="shared" si="6"/>
        <v>74</v>
      </c>
      <c r="S78">
        <f t="shared" si="7"/>
        <v>70</v>
      </c>
      <c r="T78">
        <f t="shared" si="8"/>
        <v>67</v>
      </c>
      <c r="U78">
        <f t="shared" si="9"/>
        <v>70.00067</v>
      </c>
      <c r="V78">
        <f t="shared" si="10"/>
        <v>74</v>
      </c>
    </row>
    <row r="79" spans="1:22" ht="15.75" thickTop="1" thickBot="1" x14ac:dyDescent="0.2">
      <c r="A79" s="139" t="str">
        <f>Sheet2!L26</f>
        <v>Bartakovics Richard</v>
      </c>
      <c r="B79" s="134">
        <f>Sheet2!M26</f>
        <v>11</v>
      </c>
      <c r="C79" s="135">
        <f>Sheet2!N26</f>
        <v>1780</v>
      </c>
      <c r="D79" s="134">
        <f>Sheet2!O26</f>
        <v>7</v>
      </c>
      <c r="E79" s="142">
        <f>Sheet2!P26</f>
        <v>5640</v>
      </c>
      <c r="F79" s="146">
        <f>Sheet2!R26</f>
        <v>18</v>
      </c>
      <c r="G79" s="147">
        <f>Sheet2!S26</f>
        <v>7420</v>
      </c>
      <c r="H79" s="143">
        <f t="shared" si="6"/>
        <v>75</v>
      </c>
      <c r="S79">
        <f t="shared" si="7"/>
        <v>70</v>
      </c>
      <c r="T79">
        <f t="shared" si="8"/>
        <v>71</v>
      </c>
      <c r="U79">
        <f t="shared" si="9"/>
        <v>70.000709999999998</v>
      </c>
      <c r="V79">
        <f t="shared" si="10"/>
        <v>75</v>
      </c>
    </row>
    <row r="80" spans="1:22" ht="15.75" thickTop="1" thickBot="1" x14ac:dyDescent="0.2">
      <c r="A80" s="139" t="str">
        <f>Sheet2!L76</f>
        <v>Majčiník Miloš</v>
      </c>
      <c r="B80" s="134">
        <f>Sheet2!M76</f>
        <v>7</v>
      </c>
      <c r="C80" s="135">
        <f>Sheet2!N76</f>
        <v>4220</v>
      </c>
      <c r="D80" s="134">
        <f>Sheet2!O76</f>
        <v>11</v>
      </c>
      <c r="E80" s="142">
        <f>Sheet2!P76</f>
        <v>3100</v>
      </c>
      <c r="F80" s="146">
        <f>Sheet2!R76</f>
        <v>18</v>
      </c>
      <c r="G80" s="147">
        <f>Sheet2!S76</f>
        <v>7320</v>
      </c>
      <c r="H80" s="143">
        <f t="shared" si="6"/>
        <v>76</v>
      </c>
      <c r="S80">
        <f t="shared" si="7"/>
        <v>70</v>
      </c>
      <c r="T80">
        <f t="shared" si="8"/>
        <v>72</v>
      </c>
      <c r="U80">
        <f t="shared" si="9"/>
        <v>70.000720000000001</v>
      </c>
      <c r="V80">
        <f t="shared" si="10"/>
        <v>76</v>
      </c>
    </row>
    <row r="81" spans="1:22" ht="15.75" thickTop="1" thickBot="1" x14ac:dyDescent="0.2">
      <c r="A81" s="139" t="str">
        <f>Sheet2!L116</f>
        <v>Milošovič Martin</v>
      </c>
      <c r="B81" s="134">
        <f>Sheet2!M116</f>
        <v>12</v>
      </c>
      <c r="C81" s="135">
        <f>Sheet2!N116</f>
        <v>2280</v>
      </c>
      <c r="D81" s="134">
        <f>Sheet2!O116</f>
        <v>6</v>
      </c>
      <c r="E81" s="142">
        <f>Sheet2!P116</f>
        <v>4100</v>
      </c>
      <c r="F81" s="146">
        <f>Sheet2!R116</f>
        <v>18</v>
      </c>
      <c r="G81" s="147">
        <f>Sheet2!S116</f>
        <v>6380</v>
      </c>
      <c r="H81" s="143">
        <f t="shared" si="6"/>
        <v>77</v>
      </c>
      <c r="S81">
        <f t="shared" si="7"/>
        <v>70</v>
      </c>
      <c r="T81">
        <f t="shared" si="8"/>
        <v>82</v>
      </c>
      <c r="U81">
        <f t="shared" si="9"/>
        <v>70.000820000000004</v>
      </c>
      <c r="V81">
        <f t="shared" si="10"/>
        <v>77</v>
      </c>
    </row>
    <row r="82" spans="1:22" ht="15.75" thickTop="1" thickBot="1" x14ac:dyDescent="0.2">
      <c r="A82" s="139" t="str">
        <f>Sheet2!L27</f>
        <v>Gyurkovits Jozef</v>
      </c>
      <c r="B82" s="134">
        <f>Sheet2!M27</f>
        <v>10</v>
      </c>
      <c r="C82" s="135">
        <f>Sheet2!N27</f>
        <v>2440</v>
      </c>
      <c r="D82" s="134">
        <f>Sheet2!O27</f>
        <v>8</v>
      </c>
      <c r="E82" s="142">
        <f>Sheet2!P27</f>
        <v>3700</v>
      </c>
      <c r="F82" s="146">
        <f>Sheet2!R27</f>
        <v>18</v>
      </c>
      <c r="G82" s="147">
        <f>Sheet2!S27</f>
        <v>6140</v>
      </c>
      <c r="H82" s="143">
        <f t="shared" si="6"/>
        <v>78</v>
      </c>
      <c r="S82">
        <f t="shared" si="7"/>
        <v>70</v>
      </c>
      <c r="T82">
        <f t="shared" si="8"/>
        <v>87</v>
      </c>
      <c r="U82">
        <f t="shared" si="9"/>
        <v>70.000870000000006</v>
      </c>
      <c r="V82">
        <f t="shared" si="10"/>
        <v>78</v>
      </c>
    </row>
    <row r="83" spans="1:22" ht="15.75" thickTop="1" thickBot="1" x14ac:dyDescent="0.2">
      <c r="A83" s="139" t="str">
        <f>Sheet2!L110</f>
        <v>JarábekAttila</v>
      </c>
      <c r="B83" s="134">
        <f>Sheet2!M110</f>
        <v>11</v>
      </c>
      <c r="C83" s="135">
        <f>Sheet2!N110</f>
        <v>3380</v>
      </c>
      <c r="D83" s="134">
        <f>Sheet2!O110</f>
        <v>8</v>
      </c>
      <c r="E83" s="142">
        <f>Sheet2!P110</f>
        <v>6030</v>
      </c>
      <c r="F83" s="146">
        <f>Sheet2!R110</f>
        <v>19</v>
      </c>
      <c r="G83" s="147">
        <f>Sheet2!S110</f>
        <v>9410</v>
      </c>
      <c r="H83" s="143">
        <f t="shared" si="6"/>
        <v>79</v>
      </c>
      <c r="S83">
        <f t="shared" si="7"/>
        <v>79</v>
      </c>
      <c r="T83">
        <f t="shared" si="8"/>
        <v>55</v>
      </c>
      <c r="U83">
        <f t="shared" si="9"/>
        <v>79.000550000000004</v>
      </c>
      <c r="V83">
        <f t="shared" si="10"/>
        <v>79</v>
      </c>
    </row>
    <row r="84" spans="1:22" ht="15.75" thickTop="1" thickBot="1" x14ac:dyDescent="0.2">
      <c r="A84" s="139" t="str">
        <f>Sheet2!L114</f>
        <v>Križan Martin</v>
      </c>
      <c r="B84" s="134">
        <f>Sheet2!M114</f>
        <v>10</v>
      </c>
      <c r="C84" s="135">
        <f>Sheet2!N114</f>
        <v>3660</v>
      </c>
      <c r="D84" s="134">
        <f>Sheet2!O114</f>
        <v>9</v>
      </c>
      <c r="E84" s="142">
        <f>Sheet2!P114</f>
        <v>3980</v>
      </c>
      <c r="F84" s="146">
        <f>Sheet2!R114</f>
        <v>19</v>
      </c>
      <c r="G84" s="147">
        <f>Sheet2!S114</f>
        <v>7640</v>
      </c>
      <c r="H84" s="143">
        <f t="shared" si="6"/>
        <v>80</v>
      </c>
      <c r="S84">
        <f t="shared" si="7"/>
        <v>79</v>
      </c>
      <c r="T84">
        <f t="shared" si="8"/>
        <v>68</v>
      </c>
      <c r="U84">
        <f t="shared" si="9"/>
        <v>79.000680000000003</v>
      </c>
      <c r="V84">
        <f t="shared" si="10"/>
        <v>80</v>
      </c>
    </row>
    <row r="85" spans="1:22" ht="15.75" thickTop="1" thickBot="1" x14ac:dyDescent="0.2">
      <c r="A85" s="139" t="str">
        <f>Sheet2!L100</f>
        <v>Paľko Peter</v>
      </c>
      <c r="B85" s="134">
        <f>Sheet2!M100</f>
        <v>8</v>
      </c>
      <c r="C85" s="135">
        <f>Sheet2!N100</f>
        <v>4660</v>
      </c>
      <c r="D85" s="134">
        <f>Sheet2!O100</f>
        <v>11</v>
      </c>
      <c r="E85" s="142">
        <f>Sheet2!P100</f>
        <v>1860</v>
      </c>
      <c r="F85" s="146">
        <f>Sheet2!R100</f>
        <v>19</v>
      </c>
      <c r="G85" s="147">
        <f>Sheet2!S100</f>
        <v>6520</v>
      </c>
      <c r="H85" s="143">
        <f t="shared" si="6"/>
        <v>81</v>
      </c>
      <c r="S85">
        <f t="shared" si="7"/>
        <v>79</v>
      </c>
      <c r="T85">
        <f t="shared" si="8"/>
        <v>78</v>
      </c>
      <c r="U85">
        <f t="shared" si="9"/>
        <v>79.000780000000006</v>
      </c>
      <c r="V85">
        <f t="shared" si="10"/>
        <v>81</v>
      </c>
    </row>
    <row r="86" spans="1:22" ht="15.75" thickTop="1" thickBot="1" x14ac:dyDescent="0.2">
      <c r="A86" s="139" t="str">
        <f>Sheet2!L30</f>
        <v>Kameniczky Karol</v>
      </c>
      <c r="B86" s="134">
        <f>Sheet2!M30</f>
        <v>6</v>
      </c>
      <c r="C86" s="135">
        <f>Sheet2!N30</f>
        <v>5080</v>
      </c>
      <c r="D86" s="134">
        <f>Sheet2!O30</f>
        <v>13</v>
      </c>
      <c r="E86" s="142">
        <f>Sheet2!P30</f>
        <v>540</v>
      </c>
      <c r="F86" s="146">
        <f>Sheet2!R30</f>
        <v>19</v>
      </c>
      <c r="G86" s="147">
        <f>Sheet2!S30</f>
        <v>5620</v>
      </c>
      <c r="H86" s="143">
        <f t="shared" si="6"/>
        <v>82</v>
      </c>
      <c r="S86">
        <f t="shared" si="7"/>
        <v>79</v>
      </c>
      <c r="T86">
        <f t="shared" si="8"/>
        <v>89</v>
      </c>
      <c r="U86">
        <f t="shared" si="9"/>
        <v>79.000889999999998</v>
      </c>
      <c r="V86">
        <f t="shared" si="10"/>
        <v>82</v>
      </c>
    </row>
    <row r="87" spans="1:22" ht="15.75" thickTop="1" thickBot="1" x14ac:dyDescent="0.2">
      <c r="A87" s="139" t="str">
        <f>Sheet2!L77</f>
        <v>Kovalkovič Gabriel</v>
      </c>
      <c r="B87" s="134">
        <f>Sheet2!M77</f>
        <v>10</v>
      </c>
      <c r="C87" s="135">
        <f>Sheet2!N77</f>
        <v>1340</v>
      </c>
      <c r="D87" s="134">
        <f>Sheet2!O77</f>
        <v>9</v>
      </c>
      <c r="E87" s="142">
        <f>Sheet2!P77</f>
        <v>3180</v>
      </c>
      <c r="F87" s="146">
        <f>Sheet2!R77</f>
        <v>19</v>
      </c>
      <c r="G87" s="147">
        <f>Sheet2!S77</f>
        <v>4520</v>
      </c>
      <c r="H87" s="143">
        <f t="shared" si="6"/>
        <v>83</v>
      </c>
      <c r="S87">
        <f t="shared" si="7"/>
        <v>79</v>
      </c>
      <c r="T87">
        <f t="shared" si="8"/>
        <v>95</v>
      </c>
      <c r="U87">
        <f t="shared" si="9"/>
        <v>79.000950000000003</v>
      </c>
      <c r="V87">
        <f t="shared" si="10"/>
        <v>83</v>
      </c>
    </row>
    <row r="88" spans="1:22" ht="15.75" thickTop="1" thickBot="1" x14ac:dyDescent="0.2">
      <c r="A88" s="139" t="str">
        <f>Sheet2!L47</f>
        <v>Gajdoš Patrik</v>
      </c>
      <c r="B88" s="134">
        <f>Sheet2!M47</f>
        <v>10</v>
      </c>
      <c r="C88" s="135">
        <f>Sheet2!N47</f>
        <v>4710</v>
      </c>
      <c r="D88" s="134">
        <f>Sheet2!O47</f>
        <v>10</v>
      </c>
      <c r="E88" s="142">
        <f>Sheet2!P47</f>
        <v>2880</v>
      </c>
      <c r="F88" s="146">
        <f>Sheet2!R47</f>
        <v>20</v>
      </c>
      <c r="G88" s="147">
        <f>Sheet2!S47</f>
        <v>7590</v>
      </c>
      <c r="H88" s="143">
        <f t="shared" si="6"/>
        <v>84</v>
      </c>
      <c r="S88">
        <f t="shared" si="7"/>
        <v>84</v>
      </c>
      <c r="T88">
        <f t="shared" si="8"/>
        <v>70</v>
      </c>
      <c r="U88">
        <f t="shared" si="9"/>
        <v>84.000699999999995</v>
      </c>
      <c r="V88">
        <f t="shared" si="10"/>
        <v>84</v>
      </c>
    </row>
    <row r="89" spans="1:22" ht="15.75" thickTop="1" thickBot="1" x14ac:dyDescent="0.2">
      <c r="A89" s="139" t="str">
        <f>Sheet2!L21</f>
        <v>Korman Patrik</v>
      </c>
      <c r="B89" s="134">
        <f>Sheet2!M21</f>
        <v>13</v>
      </c>
      <c r="C89" s="135">
        <f>Sheet2!N21</f>
        <v>1900</v>
      </c>
      <c r="D89" s="134">
        <f>Sheet2!O21</f>
        <v>7</v>
      </c>
      <c r="E89" s="142">
        <f>Sheet2!P21</f>
        <v>4280</v>
      </c>
      <c r="F89" s="146">
        <f>Sheet2!R21</f>
        <v>20</v>
      </c>
      <c r="G89" s="147">
        <f>Sheet2!S21</f>
        <v>6180</v>
      </c>
      <c r="H89" s="143">
        <f t="shared" si="6"/>
        <v>85</v>
      </c>
      <c r="S89">
        <f t="shared" si="7"/>
        <v>84</v>
      </c>
      <c r="T89">
        <f t="shared" si="8"/>
        <v>86</v>
      </c>
      <c r="U89">
        <f t="shared" si="9"/>
        <v>84.000860000000003</v>
      </c>
      <c r="V89">
        <f t="shared" si="10"/>
        <v>85</v>
      </c>
    </row>
    <row r="90" spans="1:22" ht="15.75" thickTop="1" thickBot="1" x14ac:dyDescent="0.2">
      <c r="A90" s="139" t="str">
        <f>Sheet2!L111</f>
        <v>Karvaš Kamil</v>
      </c>
      <c r="B90" s="134">
        <f>Sheet2!M111</f>
        <v>10</v>
      </c>
      <c r="C90" s="135">
        <f>Sheet2!N111</f>
        <v>3400</v>
      </c>
      <c r="D90" s="134">
        <f>Sheet2!O111</f>
        <v>11</v>
      </c>
      <c r="E90" s="142">
        <f>Sheet2!P111</f>
        <v>3470</v>
      </c>
      <c r="F90" s="146">
        <f>Sheet2!R111</f>
        <v>21</v>
      </c>
      <c r="G90" s="147">
        <f>Sheet2!S111</f>
        <v>6870</v>
      </c>
      <c r="H90" s="143">
        <f t="shared" si="6"/>
        <v>86</v>
      </c>
      <c r="S90">
        <f t="shared" si="7"/>
        <v>86</v>
      </c>
      <c r="T90">
        <f t="shared" si="8"/>
        <v>74</v>
      </c>
      <c r="U90">
        <f t="shared" si="9"/>
        <v>86.000739999999993</v>
      </c>
      <c r="V90">
        <f t="shared" si="10"/>
        <v>86</v>
      </c>
    </row>
    <row r="91" spans="1:22" ht="15.75" thickTop="1" thickBot="1" x14ac:dyDescent="0.2">
      <c r="A91" s="139" t="str">
        <f>Sheet2!L101</f>
        <v>Púčik Jozef</v>
      </c>
      <c r="B91" s="134">
        <f>Sheet2!M101</f>
        <v>8</v>
      </c>
      <c r="C91" s="135">
        <f>Sheet2!N101</f>
        <v>3900</v>
      </c>
      <c r="D91" s="134">
        <f>Sheet2!O101</f>
        <v>13</v>
      </c>
      <c r="E91" s="142">
        <f>Sheet2!P101</f>
        <v>2360</v>
      </c>
      <c r="F91" s="146">
        <f>Sheet2!R101</f>
        <v>21</v>
      </c>
      <c r="G91" s="147">
        <f>Sheet2!S101</f>
        <v>6260</v>
      </c>
      <c r="H91" s="143">
        <f t="shared" si="6"/>
        <v>87</v>
      </c>
      <c r="S91">
        <f t="shared" si="7"/>
        <v>86</v>
      </c>
      <c r="T91">
        <f t="shared" si="8"/>
        <v>84</v>
      </c>
      <c r="U91">
        <f t="shared" si="9"/>
        <v>86.000839999999997</v>
      </c>
      <c r="V91">
        <f t="shared" si="10"/>
        <v>87</v>
      </c>
    </row>
    <row r="92" spans="1:22" ht="15.75" thickTop="1" thickBot="1" x14ac:dyDescent="0.2">
      <c r="A92" s="139" t="str">
        <f>Sheet2!L115</f>
        <v>Perbecký Ivan</v>
      </c>
      <c r="B92" s="134">
        <f>Sheet2!M115</f>
        <v>9</v>
      </c>
      <c r="C92" s="135">
        <f>Sheet2!N115</f>
        <v>3840</v>
      </c>
      <c r="D92" s="134">
        <f>Sheet2!O115</f>
        <v>13</v>
      </c>
      <c r="E92" s="142">
        <f>Sheet2!P115</f>
        <v>2960</v>
      </c>
      <c r="F92" s="146">
        <f>Sheet2!R115</f>
        <v>22</v>
      </c>
      <c r="G92" s="147">
        <f>Sheet2!S115</f>
        <v>6800</v>
      </c>
      <c r="H92" s="143">
        <f t="shared" si="6"/>
        <v>88</v>
      </c>
      <c r="S92">
        <f t="shared" si="7"/>
        <v>88</v>
      </c>
      <c r="T92">
        <f t="shared" si="8"/>
        <v>77</v>
      </c>
      <c r="U92">
        <f t="shared" si="9"/>
        <v>88.000770000000003</v>
      </c>
      <c r="V92">
        <f t="shared" si="10"/>
        <v>88</v>
      </c>
    </row>
    <row r="93" spans="1:22" ht="15.75" thickTop="1" thickBot="1" x14ac:dyDescent="0.2">
      <c r="A93" s="139" t="str">
        <f>Sheet2!L8</f>
        <v>Stanek Karel</v>
      </c>
      <c r="B93" s="134">
        <f>Sheet2!M8</f>
        <v>10</v>
      </c>
      <c r="C93" s="135">
        <f>Sheet2!N8</f>
        <v>4480</v>
      </c>
      <c r="D93" s="134">
        <f>Sheet2!O8</f>
        <v>12</v>
      </c>
      <c r="E93" s="142">
        <f>Sheet2!P8</f>
        <v>1720</v>
      </c>
      <c r="F93" s="146">
        <f>Sheet2!R8</f>
        <v>22</v>
      </c>
      <c r="G93" s="147">
        <f>Sheet2!S8</f>
        <v>6200</v>
      </c>
      <c r="H93" s="143">
        <f t="shared" si="6"/>
        <v>89</v>
      </c>
      <c r="S93">
        <f t="shared" si="7"/>
        <v>88</v>
      </c>
      <c r="T93">
        <f t="shared" si="8"/>
        <v>85</v>
      </c>
      <c r="U93">
        <f t="shared" si="9"/>
        <v>88.00085</v>
      </c>
      <c r="V93">
        <f t="shared" si="10"/>
        <v>89</v>
      </c>
    </row>
    <row r="94" spans="1:22" ht="15.75" thickTop="1" thickBot="1" x14ac:dyDescent="0.2">
      <c r="A94" s="139" t="str">
        <f>Sheet2!L38</f>
        <v>Řezáč Jan ml.</v>
      </c>
      <c r="B94" s="134">
        <f>Sheet2!M38</f>
        <v>13</v>
      </c>
      <c r="C94" s="135">
        <f>Sheet2!N38</f>
        <v>1200</v>
      </c>
      <c r="D94" s="134">
        <f>Sheet2!O38</f>
        <v>9</v>
      </c>
      <c r="E94" s="142">
        <f>Sheet2!P38</f>
        <v>4800</v>
      </c>
      <c r="F94" s="146">
        <f>Sheet2!R38</f>
        <v>22</v>
      </c>
      <c r="G94" s="147">
        <f>Sheet2!S38</f>
        <v>6000</v>
      </c>
      <c r="H94" s="143">
        <f t="shared" si="6"/>
        <v>90</v>
      </c>
      <c r="S94">
        <f t="shared" si="7"/>
        <v>88</v>
      </c>
      <c r="T94">
        <f t="shared" si="8"/>
        <v>88</v>
      </c>
      <c r="U94">
        <f t="shared" si="9"/>
        <v>88.000879999999995</v>
      </c>
      <c r="V94">
        <f t="shared" si="10"/>
        <v>90</v>
      </c>
    </row>
    <row r="95" spans="1:22" ht="15.75" thickTop="1" thickBot="1" x14ac:dyDescent="0.2">
      <c r="A95" s="139" t="str">
        <f>Sheet2!L108</f>
        <v>Schulcz Norbert</v>
      </c>
      <c r="B95" s="134">
        <f>Sheet2!M108</f>
        <v>7</v>
      </c>
      <c r="C95" s="135">
        <f>Sheet2!N108</f>
        <v>4700</v>
      </c>
      <c r="D95" s="134">
        <f>Sheet2!O108</f>
        <v>15</v>
      </c>
      <c r="E95" s="142">
        <f>Sheet2!P108</f>
        <v>0</v>
      </c>
      <c r="F95" s="146">
        <f>Sheet2!R108</f>
        <v>22</v>
      </c>
      <c r="G95" s="147">
        <f>Sheet2!S108</f>
        <v>4700</v>
      </c>
      <c r="H95" s="143">
        <f t="shared" si="6"/>
        <v>91</v>
      </c>
      <c r="S95">
        <f t="shared" si="7"/>
        <v>88</v>
      </c>
      <c r="T95">
        <f t="shared" si="8"/>
        <v>93</v>
      </c>
      <c r="U95">
        <f t="shared" si="9"/>
        <v>88.000929999999997</v>
      </c>
      <c r="V95">
        <f t="shared" si="10"/>
        <v>91</v>
      </c>
    </row>
    <row r="96" spans="1:22" ht="15.75" thickTop="1" thickBot="1" x14ac:dyDescent="0.2">
      <c r="A96" s="139" t="str">
        <f>Sheet2!L70</f>
        <v>Amrich Dalibor</v>
      </c>
      <c r="B96" s="134">
        <f>Sheet2!M70</f>
        <v>11</v>
      </c>
      <c r="C96" s="135">
        <f>Sheet2!N70</f>
        <v>1300</v>
      </c>
      <c r="D96" s="134">
        <f>Sheet2!O70</f>
        <v>11</v>
      </c>
      <c r="E96" s="142">
        <f>Sheet2!P70</f>
        <v>2560</v>
      </c>
      <c r="F96" s="146">
        <f>Sheet2!R70</f>
        <v>22</v>
      </c>
      <c r="G96" s="147">
        <f>Sheet2!S70</f>
        <v>3860</v>
      </c>
      <c r="H96" s="143">
        <f t="shared" si="6"/>
        <v>92</v>
      </c>
      <c r="S96">
        <f t="shared" si="7"/>
        <v>88</v>
      </c>
      <c r="T96">
        <f t="shared" si="8"/>
        <v>98</v>
      </c>
      <c r="U96">
        <f t="shared" si="9"/>
        <v>88.000979999999998</v>
      </c>
      <c r="V96">
        <f t="shared" si="10"/>
        <v>92</v>
      </c>
    </row>
    <row r="97" spans="1:22" ht="15.75" thickTop="1" thickBot="1" x14ac:dyDescent="0.2">
      <c r="A97" s="139" t="str">
        <f>Sheet2!L16</f>
        <v>Luhový Peter</v>
      </c>
      <c r="B97" s="134">
        <f>Sheet2!M16</f>
        <v>9</v>
      </c>
      <c r="C97" s="135">
        <f>Sheet2!N16</f>
        <v>2660</v>
      </c>
      <c r="D97" s="134">
        <f>Sheet2!O16</f>
        <v>13</v>
      </c>
      <c r="E97" s="142">
        <f>Sheet2!P16</f>
        <v>300</v>
      </c>
      <c r="F97" s="146">
        <f>Sheet2!R16</f>
        <v>22</v>
      </c>
      <c r="G97" s="147">
        <f>Sheet2!S16</f>
        <v>2960</v>
      </c>
      <c r="H97" s="143">
        <f t="shared" si="6"/>
        <v>93</v>
      </c>
      <c r="S97">
        <f t="shared" si="7"/>
        <v>88</v>
      </c>
      <c r="T97">
        <f t="shared" si="8"/>
        <v>102</v>
      </c>
      <c r="U97">
        <f t="shared" si="9"/>
        <v>88.001019999999997</v>
      </c>
      <c r="V97">
        <f t="shared" si="10"/>
        <v>93</v>
      </c>
    </row>
    <row r="98" spans="1:22" ht="15.75" thickTop="1" thickBot="1" x14ac:dyDescent="0.2">
      <c r="A98" s="139" t="str">
        <f>Sheet2!L81</f>
        <v>Koller Roland</v>
      </c>
      <c r="B98" s="134">
        <f>Sheet2!M81</f>
        <v>12.5</v>
      </c>
      <c r="C98" s="135">
        <f>Sheet2!N81</f>
        <v>940</v>
      </c>
      <c r="D98" s="134">
        <f>Sheet2!O81</f>
        <v>10</v>
      </c>
      <c r="E98" s="142">
        <f>Sheet2!P81</f>
        <v>3600</v>
      </c>
      <c r="F98" s="146">
        <f>Sheet2!R81</f>
        <v>22.5</v>
      </c>
      <c r="G98" s="147">
        <f>Sheet2!S81</f>
        <v>4540</v>
      </c>
      <c r="H98" s="143">
        <f t="shared" si="6"/>
        <v>94</v>
      </c>
      <c r="S98">
        <f t="shared" si="7"/>
        <v>94</v>
      </c>
      <c r="T98">
        <f t="shared" si="8"/>
        <v>94</v>
      </c>
      <c r="U98">
        <f t="shared" si="9"/>
        <v>94.00094</v>
      </c>
      <c r="V98">
        <f t="shared" si="10"/>
        <v>94</v>
      </c>
    </row>
    <row r="99" spans="1:22" ht="15.75" thickTop="1" thickBot="1" x14ac:dyDescent="0.2">
      <c r="A99" s="139" t="str">
        <f>Sheet2!L107</f>
        <v>Breuer Richard</v>
      </c>
      <c r="B99" s="134">
        <f>Sheet2!M107</f>
        <v>13</v>
      </c>
      <c r="C99" s="135">
        <f>Sheet2!N107</f>
        <v>2140</v>
      </c>
      <c r="D99" s="134">
        <f>Sheet2!O107</f>
        <v>10</v>
      </c>
      <c r="E99" s="142">
        <f>Sheet2!P107</f>
        <v>4720</v>
      </c>
      <c r="F99" s="146">
        <f>Sheet2!R107</f>
        <v>23</v>
      </c>
      <c r="G99" s="147">
        <f>Sheet2!S107</f>
        <v>6860</v>
      </c>
      <c r="H99" s="143">
        <f t="shared" si="6"/>
        <v>95</v>
      </c>
      <c r="S99">
        <f t="shared" si="7"/>
        <v>95</v>
      </c>
      <c r="T99">
        <f t="shared" si="8"/>
        <v>75</v>
      </c>
      <c r="U99">
        <f t="shared" si="9"/>
        <v>95.000749999999996</v>
      </c>
      <c r="V99">
        <f t="shared" si="10"/>
        <v>95</v>
      </c>
    </row>
    <row r="100" spans="1:22" ht="15.75" thickTop="1" thickBot="1" x14ac:dyDescent="0.2">
      <c r="A100" s="139" t="str">
        <f>Sheet2!L10</f>
        <v>Šulan Roman</v>
      </c>
      <c r="B100" s="134">
        <f>Sheet2!M10</f>
        <v>11</v>
      </c>
      <c r="C100" s="135">
        <f>Sheet2!N10</f>
        <v>3700</v>
      </c>
      <c r="D100" s="134">
        <f>Sheet2!O10</f>
        <v>12</v>
      </c>
      <c r="E100" s="142">
        <f>Sheet2!P10</f>
        <v>2720</v>
      </c>
      <c r="F100" s="146">
        <f>Sheet2!R10</f>
        <v>23</v>
      </c>
      <c r="G100" s="147">
        <f>Sheet2!S10</f>
        <v>6420</v>
      </c>
      <c r="H100" s="143">
        <f t="shared" si="6"/>
        <v>96</v>
      </c>
      <c r="S100">
        <f t="shared" si="7"/>
        <v>95</v>
      </c>
      <c r="T100">
        <f t="shared" si="8"/>
        <v>81</v>
      </c>
      <c r="U100">
        <f t="shared" si="9"/>
        <v>95.000810000000001</v>
      </c>
      <c r="V100">
        <f t="shared" si="10"/>
        <v>96</v>
      </c>
    </row>
    <row r="101" spans="1:22" ht="15.75" thickTop="1" thickBot="1" x14ac:dyDescent="0.2">
      <c r="A101" s="139" t="str">
        <f>Sheet2!L51</f>
        <v>Szabó Tomáš</v>
      </c>
      <c r="B101" s="134">
        <f>Sheet2!M51</f>
        <v>11</v>
      </c>
      <c r="C101" s="135">
        <f>Sheet2!N51</f>
        <v>2670</v>
      </c>
      <c r="D101" s="134">
        <f>Sheet2!O51</f>
        <v>12</v>
      </c>
      <c r="E101" s="142">
        <f>Sheet2!P51</f>
        <v>2680</v>
      </c>
      <c r="F101" s="146">
        <f>Sheet2!R51</f>
        <v>23</v>
      </c>
      <c r="G101" s="147">
        <f>Sheet2!S51</f>
        <v>5350</v>
      </c>
      <c r="H101" s="143">
        <f t="shared" ref="H101:H124" si="11">V101</f>
        <v>97</v>
      </c>
      <c r="S101">
        <f t="shared" si="7"/>
        <v>95</v>
      </c>
      <c r="T101">
        <f t="shared" si="8"/>
        <v>90</v>
      </c>
      <c r="U101">
        <f t="shared" si="9"/>
        <v>95.000900000000001</v>
      </c>
      <c r="V101">
        <f t="shared" si="10"/>
        <v>97</v>
      </c>
    </row>
    <row r="102" spans="1:22" ht="15.75" thickTop="1" thickBot="1" x14ac:dyDescent="0.2">
      <c r="A102" s="139" t="str">
        <f>Sheet2!L15</f>
        <v>Krasnický Michal</v>
      </c>
      <c r="B102" s="134">
        <f>Sheet2!M15</f>
        <v>12</v>
      </c>
      <c r="C102" s="135">
        <f>Sheet2!N15</f>
        <v>860</v>
      </c>
      <c r="D102" s="134">
        <f>Sheet2!O15</f>
        <v>11</v>
      </c>
      <c r="E102" s="142">
        <f>Sheet2!P15</f>
        <v>2840</v>
      </c>
      <c r="F102" s="146">
        <f>Sheet2!R15</f>
        <v>23</v>
      </c>
      <c r="G102" s="147">
        <f>Sheet2!S15</f>
        <v>3700</v>
      </c>
      <c r="H102" s="143">
        <f t="shared" si="11"/>
        <v>98</v>
      </c>
      <c r="S102">
        <f t="shared" si="7"/>
        <v>95</v>
      </c>
      <c r="T102">
        <f t="shared" si="8"/>
        <v>99</v>
      </c>
      <c r="U102">
        <f t="shared" si="9"/>
        <v>95.000990000000002</v>
      </c>
      <c r="V102">
        <f t="shared" si="10"/>
        <v>98</v>
      </c>
    </row>
    <row r="103" spans="1:22" ht="15.75" thickTop="1" thickBot="1" x14ac:dyDescent="0.2">
      <c r="A103" s="139" t="str">
        <f>Sheet2!L68</f>
        <v>Sičák Pavel</v>
      </c>
      <c r="B103" s="134">
        <f>Sheet2!M68</f>
        <v>12</v>
      </c>
      <c r="C103" s="135">
        <f>Sheet2!N68</f>
        <v>840</v>
      </c>
      <c r="D103" s="134">
        <f>Sheet2!O68</f>
        <v>11</v>
      </c>
      <c r="E103" s="142">
        <f>Sheet2!P68</f>
        <v>2840</v>
      </c>
      <c r="F103" s="146">
        <f>Sheet2!R68</f>
        <v>23</v>
      </c>
      <c r="G103" s="147">
        <f>Sheet2!S68</f>
        <v>3680</v>
      </c>
      <c r="H103" s="143">
        <f t="shared" si="11"/>
        <v>99</v>
      </c>
      <c r="S103">
        <f t="shared" si="7"/>
        <v>95</v>
      </c>
      <c r="T103">
        <f t="shared" si="8"/>
        <v>100</v>
      </c>
      <c r="U103">
        <f t="shared" si="9"/>
        <v>95.001000000000005</v>
      </c>
      <c r="V103">
        <f t="shared" si="10"/>
        <v>99</v>
      </c>
    </row>
    <row r="104" spans="1:22" ht="15.75" thickTop="1" thickBot="1" x14ac:dyDescent="0.2">
      <c r="A104" s="139" t="str">
        <f>Sheet2!L89</f>
        <v>Dulay Samuel</v>
      </c>
      <c r="B104" s="134">
        <f>Sheet2!M89</f>
        <v>12.5</v>
      </c>
      <c r="C104" s="135">
        <f>Sheet2!N89</f>
        <v>940</v>
      </c>
      <c r="D104" s="134">
        <f>Sheet2!O89</f>
        <v>12</v>
      </c>
      <c r="E104" s="142">
        <f>Sheet2!P89</f>
        <v>2980</v>
      </c>
      <c r="F104" s="146">
        <f>Sheet2!R89</f>
        <v>24.5</v>
      </c>
      <c r="G104" s="147">
        <f>Sheet2!S89</f>
        <v>3920</v>
      </c>
      <c r="H104" s="143">
        <f t="shared" si="11"/>
        <v>100</v>
      </c>
      <c r="S104">
        <f t="shared" si="7"/>
        <v>100</v>
      </c>
      <c r="T104">
        <f t="shared" si="8"/>
        <v>96</v>
      </c>
      <c r="U104">
        <f t="shared" si="9"/>
        <v>100.00096000000001</v>
      </c>
      <c r="V104">
        <f t="shared" si="10"/>
        <v>100</v>
      </c>
    </row>
    <row r="105" spans="1:22" ht="15.75" thickTop="1" thickBot="1" x14ac:dyDescent="0.2">
      <c r="A105" s="139" t="str">
        <f>Sheet2!L14</f>
        <v>Beniš Ján</v>
      </c>
      <c r="B105" s="134">
        <f>Sheet2!M14</f>
        <v>12</v>
      </c>
      <c r="C105" s="135">
        <f>Sheet2!N14</f>
        <v>2340</v>
      </c>
      <c r="D105" s="134">
        <f>Sheet2!O14</f>
        <v>13</v>
      </c>
      <c r="E105" s="142">
        <f>Sheet2!P14</f>
        <v>2400</v>
      </c>
      <c r="F105" s="146">
        <f>Sheet2!R14</f>
        <v>25</v>
      </c>
      <c r="G105" s="147">
        <f>Sheet2!S14</f>
        <v>4740</v>
      </c>
      <c r="H105" s="143">
        <f t="shared" si="11"/>
        <v>101</v>
      </c>
      <c r="S105">
        <f t="shared" si="7"/>
        <v>101</v>
      </c>
      <c r="T105">
        <f t="shared" si="8"/>
        <v>92</v>
      </c>
      <c r="U105">
        <f t="shared" si="9"/>
        <v>101.00091999999999</v>
      </c>
      <c r="V105">
        <f t="shared" si="10"/>
        <v>101</v>
      </c>
    </row>
    <row r="106" spans="1:22" ht="15.75" thickTop="1" thickBot="1" x14ac:dyDescent="0.2">
      <c r="A106" s="139" t="str">
        <f>Sheet2!L59</f>
        <v>Mihálik Martin</v>
      </c>
      <c r="B106" s="134">
        <f>Sheet2!M59</f>
        <v>13</v>
      </c>
      <c r="C106" s="135">
        <f>Sheet2!N59</f>
        <v>1570</v>
      </c>
      <c r="D106" s="134">
        <f>Sheet2!O59</f>
        <v>12</v>
      </c>
      <c r="E106" s="142">
        <f>Sheet2!P59</f>
        <v>2340</v>
      </c>
      <c r="F106" s="146">
        <f>Sheet2!R59</f>
        <v>25</v>
      </c>
      <c r="G106" s="147">
        <f>Sheet2!S59</f>
        <v>3910</v>
      </c>
      <c r="H106" s="143">
        <f t="shared" si="11"/>
        <v>102</v>
      </c>
      <c r="S106">
        <f t="shared" si="7"/>
        <v>101</v>
      </c>
      <c r="T106">
        <f t="shared" si="8"/>
        <v>97</v>
      </c>
      <c r="U106">
        <f t="shared" si="9"/>
        <v>101.00097</v>
      </c>
      <c r="V106">
        <f t="shared" si="10"/>
        <v>102</v>
      </c>
    </row>
    <row r="107" spans="1:22" ht="15.75" thickTop="1" thickBot="1" x14ac:dyDescent="0.2">
      <c r="A107" s="139" t="str">
        <f>Sheet2!L40</f>
        <v>Vaško Tomáš</v>
      </c>
      <c r="B107" s="134">
        <f>Sheet2!M40</f>
        <v>12</v>
      </c>
      <c r="C107" s="135">
        <f>Sheet2!N40</f>
        <v>2040</v>
      </c>
      <c r="D107" s="134">
        <f>Sheet2!O40</f>
        <v>13</v>
      </c>
      <c r="E107" s="142">
        <f>Sheet2!P40</f>
        <v>1520</v>
      </c>
      <c r="F107" s="146">
        <f>Sheet2!R40</f>
        <v>25</v>
      </c>
      <c r="G107" s="147">
        <f>Sheet2!S40</f>
        <v>3560</v>
      </c>
      <c r="H107" s="143">
        <f t="shared" si="11"/>
        <v>103</v>
      </c>
      <c r="S107">
        <f t="shared" si="7"/>
        <v>101</v>
      </c>
      <c r="T107">
        <f t="shared" si="8"/>
        <v>101</v>
      </c>
      <c r="U107">
        <f t="shared" si="9"/>
        <v>101.00100999999999</v>
      </c>
      <c r="V107">
        <f t="shared" si="10"/>
        <v>103</v>
      </c>
    </row>
    <row r="108" spans="1:22" ht="15" thickTop="1" x14ac:dyDescent="0.15">
      <c r="A108" s="139" t="str">
        <f>Sheet2!L29</f>
        <v>Žilinčík Michal</v>
      </c>
      <c r="B108" s="134">
        <f>Sheet2!M29</f>
        <v>13</v>
      </c>
      <c r="C108" s="135">
        <f>Sheet2!N29</f>
        <v>520</v>
      </c>
      <c r="D108" s="134">
        <f>Sheet2!O29</f>
        <v>13</v>
      </c>
      <c r="E108" s="142">
        <f>Sheet2!P29</f>
        <v>1090</v>
      </c>
      <c r="F108" s="146">
        <f>Sheet2!R29</f>
        <v>26</v>
      </c>
      <c r="G108" s="147">
        <f>Sheet2!S29</f>
        <v>1610</v>
      </c>
      <c r="H108" s="143">
        <f t="shared" si="11"/>
        <v>104</v>
      </c>
      <c r="S108">
        <f t="shared" si="7"/>
        <v>104</v>
      </c>
      <c r="T108">
        <f t="shared" si="8"/>
        <v>104</v>
      </c>
      <c r="U108">
        <f t="shared" si="9"/>
        <v>104.00104</v>
      </c>
      <c r="V108">
        <f t="shared" si="10"/>
        <v>104</v>
      </c>
    </row>
    <row r="109" spans="1:22" ht="15.75" hidden="1" thickTop="1" thickBot="1" x14ac:dyDescent="0.2">
      <c r="A109" s="139" t="str">
        <f>Sheet2!L32</f>
        <v>vv</v>
      </c>
      <c r="B109" s="134">
        <f>Sheet2!M32</f>
        <v>28.5</v>
      </c>
      <c r="C109" s="135">
        <f>Sheet2!N32</f>
        <v>-2</v>
      </c>
      <c r="D109" s="134">
        <f>Sheet2!O32</f>
        <v>28.5</v>
      </c>
      <c r="E109" s="142">
        <f>Sheet2!P32</f>
        <v>-2</v>
      </c>
      <c r="F109" s="146">
        <f>Sheet2!R32</f>
        <v>57</v>
      </c>
      <c r="G109" s="147">
        <f>Sheet2!S32</f>
        <v>-4</v>
      </c>
      <c r="H109" s="143">
        <f t="shared" si="11"/>
        <v>106</v>
      </c>
      <c r="S109">
        <f t="shared" si="7"/>
        <v>105</v>
      </c>
      <c r="T109">
        <f t="shared" si="8"/>
        <v>106</v>
      </c>
      <c r="U109">
        <f t="shared" si="9"/>
        <v>105.00106</v>
      </c>
      <c r="V109">
        <f t="shared" si="10"/>
        <v>106</v>
      </c>
    </row>
    <row r="110" spans="1:22" ht="15.75" hidden="1" thickTop="1" thickBot="1" x14ac:dyDescent="0.2">
      <c r="A110" s="139" t="str">
        <f>Sheet2!L33</f>
        <v>a</v>
      </c>
      <c r="B110" s="134">
        <f>Sheet2!M33</f>
        <v>28.5</v>
      </c>
      <c r="C110" s="135">
        <f>Sheet2!N33</f>
        <v>-2</v>
      </c>
      <c r="D110" s="134">
        <f>Sheet2!O33</f>
        <v>28.5</v>
      </c>
      <c r="E110" s="142">
        <f>Sheet2!P33</f>
        <v>-2</v>
      </c>
      <c r="F110" s="146">
        <f>Sheet2!R33</f>
        <v>57</v>
      </c>
      <c r="G110" s="147">
        <f>Sheet2!S33</f>
        <v>-4</v>
      </c>
      <c r="H110" s="143">
        <f t="shared" si="11"/>
        <v>106</v>
      </c>
      <c r="S110">
        <f t="shared" si="7"/>
        <v>105</v>
      </c>
      <c r="T110">
        <f t="shared" si="8"/>
        <v>106</v>
      </c>
      <c r="U110">
        <f t="shared" si="9"/>
        <v>105.00106</v>
      </c>
      <c r="V110">
        <f t="shared" si="10"/>
        <v>106</v>
      </c>
    </row>
    <row r="111" spans="1:22" ht="15.75" hidden="1" thickTop="1" thickBot="1" x14ac:dyDescent="0.2">
      <c r="A111" s="139" t="str">
        <f>Sheet2!L34</f>
        <v>e</v>
      </c>
      <c r="B111" s="134">
        <f>Sheet2!M34</f>
        <v>28.5</v>
      </c>
      <c r="C111" s="135">
        <f>Sheet2!N34</f>
        <v>-2</v>
      </c>
      <c r="D111" s="134">
        <f>Sheet2!O34</f>
        <v>28.5</v>
      </c>
      <c r="E111" s="142">
        <f>Sheet2!P34</f>
        <v>-2</v>
      </c>
      <c r="F111" s="146">
        <f>Sheet2!R34</f>
        <v>57</v>
      </c>
      <c r="G111" s="147">
        <f>Sheet2!S34</f>
        <v>-4</v>
      </c>
      <c r="H111" s="143">
        <f t="shared" si="11"/>
        <v>106</v>
      </c>
      <c r="S111">
        <f t="shared" si="7"/>
        <v>105</v>
      </c>
      <c r="T111">
        <f t="shared" si="8"/>
        <v>106</v>
      </c>
      <c r="U111">
        <f t="shared" si="9"/>
        <v>105.00106</v>
      </c>
      <c r="V111">
        <f t="shared" si="10"/>
        <v>106</v>
      </c>
    </row>
    <row r="112" spans="1:22" ht="15.75" hidden="1" thickTop="1" thickBot="1" x14ac:dyDescent="0.2">
      <c r="A112" s="139" t="str">
        <f>Sheet2!L31</f>
        <v>X</v>
      </c>
      <c r="B112" s="134">
        <f>Sheet2!M31</f>
        <v>28.5</v>
      </c>
      <c r="C112" s="135">
        <f>Sheet2!N31</f>
        <v>-2</v>
      </c>
      <c r="D112" s="134">
        <f>Sheet2!O31</f>
        <v>28.5</v>
      </c>
      <c r="E112" s="142">
        <f>Sheet2!P31</f>
        <v>-2</v>
      </c>
      <c r="F112" s="146">
        <f>Sheet2!R31</f>
        <v>57</v>
      </c>
      <c r="G112" s="147">
        <f>Sheet2!S31</f>
        <v>-4</v>
      </c>
      <c r="H112" s="143">
        <f t="shared" si="11"/>
        <v>106</v>
      </c>
      <c r="S112">
        <f t="shared" si="7"/>
        <v>105</v>
      </c>
      <c r="T112">
        <f t="shared" si="8"/>
        <v>106</v>
      </c>
      <c r="U112">
        <f t="shared" si="9"/>
        <v>105.00106</v>
      </c>
      <c r="V112">
        <f t="shared" si="10"/>
        <v>106</v>
      </c>
    </row>
    <row r="113" spans="1:22" ht="15.75" hidden="1" thickTop="1" thickBot="1" x14ac:dyDescent="0.2">
      <c r="A113" s="139" t="str">
        <f>Sheet2!L92</f>
        <v>cc</v>
      </c>
      <c r="B113" s="134">
        <f>Sheet2!M92</f>
        <v>28.5</v>
      </c>
      <c r="C113" s="135">
        <f>Sheet2!N92</f>
        <v>0</v>
      </c>
      <c r="D113" s="134">
        <f>Sheet2!O92</f>
        <v>28.5</v>
      </c>
      <c r="E113" s="142">
        <f>Sheet2!P92</f>
        <v>-2</v>
      </c>
      <c r="F113" s="146">
        <f>Sheet2!R92</f>
        <v>57</v>
      </c>
      <c r="G113" s="147">
        <f>Sheet2!S92</f>
        <v>-2</v>
      </c>
      <c r="H113" s="143">
        <f t="shared" si="11"/>
        <v>105</v>
      </c>
      <c r="S113">
        <f t="shared" si="7"/>
        <v>105</v>
      </c>
      <c r="T113">
        <f t="shared" si="8"/>
        <v>105</v>
      </c>
      <c r="U113">
        <f t="shared" si="9"/>
        <v>105.00105000000001</v>
      </c>
      <c r="V113">
        <f t="shared" si="10"/>
        <v>105</v>
      </c>
    </row>
    <row r="114" spans="1:22" ht="15.75" hidden="1" thickTop="1" thickBot="1" x14ac:dyDescent="0.2">
      <c r="A114" s="139" t="str">
        <f>Sheet2!L64</f>
        <v>f</v>
      </c>
      <c r="B114" s="134">
        <f>Sheet2!M64</f>
        <v>28.5</v>
      </c>
      <c r="C114" s="135">
        <f>Sheet2!N64</f>
        <v>-2</v>
      </c>
      <c r="D114" s="134">
        <f>Sheet2!O64</f>
        <v>28.5</v>
      </c>
      <c r="E114" s="142">
        <f>Sheet2!P64</f>
        <v>-2</v>
      </c>
      <c r="F114" s="146">
        <f>Sheet2!R64</f>
        <v>57</v>
      </c>
      <c r="G114" s="147">
        <f>Sheet2!S64</f>
        <v>-4</v>
      </c>
      <c r="H114" s="143">
        <f t="shared" si="11"/>
        <v>106</v>
      </c>
      <c r="S114">
        <f t="shared" si="7"/>
        <v>105</v>
      </c>
      <c r="T114">
        <f t="shared" si="8"/>
        <v>106</v>
      </c>
      <c r="U114">
        <f t="shared" si="9"/>
        <v>105.00106</v>
      </c>
      <c r="V114">
        <f t="shared" si="10"/>
        <v>106</v>
      </c>
    </row>
    <row r="115" spans="1:22" ht="15.75" hidden="1" thickTop="1" thickBot="1" x14ac:dyDescent="0.2">
      <c r="A115" s="139" t="str">
        <f>Sheet2!L63</f>
        <v>b</v>
      </c>
      <c r="B115" s="134">
        <f>Sheet2!M63</f>
        <v>28.5</v>
      </c>
      <c r="C115" s="135">
        <f>Sheet2!N63</f>
        <v>-2</v>
      </c>
      <c r="D115" s="134">
        <f>Sheet2!O63</f>
        <v>28.5</v>
      </c>
      <c r="E115" s="142">
        <f>Sheet2!P63</f>
        <v>-2</v>
      </c>
      <c r="F115" s="146">
        <f>Sheet2!R63</f>
        <v>57</v>
      </c>
      <c r="G115" s="147">
        <f>Sheet2!S63</f>
        <v>-4</v>
      </c>
      <c r="H115" s="143">
        <f t="shared" si="11"/>
        <v>106</v>
      </c>
      <c r="S115">
        <f t="shared" si="7"/>
        <v>105</v>
      </c>
      <c r="T115">
        <f t="shared" si="8"/>
        <v>106</v>
      </c>
      <c r="U115">
        <f t="shared" si="9"/>
        <v>105.00106</v>
      </c>
      <c r="V115">
        <f t="shared" si="10"/>
        <v>106</v>
      </c>
    </row>
    <row r="116" spans="1:22" ht="15.75" hidden="1" thickTop="1" thickBot="1" x14ac:dyDescent="0.2">
      <c r="A116" s="139" t="str">
        <f>Sheet2!L61</f>
        <v>Y</v>
      </c>
      <c r="B116" s="134">
        <f>Sheet2!M61</f>
        <v>28.5</v>
      </c>
      <c r="C116" s="135">
        <f>Sheet2!N61</f>
        <v>-2</v>
      </c>
      <c r="D116" s="134">
        <f>Sheet2!O61</f>
        <v>28.5</v>
      </c>
      <c r="E116" s="142">
        <f>Sheet2!P61</f>
        <v>-2</v>
      </c>
      <c r="F116" s="146">
        <f>Sheet2!R61</f>
        <v>57</v>
      </c>
      <c r="G116" s="147">
        <f>Sheet2!S61</f>
        <v>-4</v>
      </c>
      <c r="H116" s="143">
        <f t="shared" si="11"/>
        <v>106</v>
      </c>
      <c r="S116">
        <f t="shared" si="7"/>
        <v>105</v>
      </c>
      <c r="T116">
        <f t="shared" si="8"/>
        <v>106</v>
      </c>
      <c r="U116">
        <f t="shared" si="9"/>
        <v>105.00106</v>
      </c>
      <c r="V116">
        <f t="shared" si="10"/>
        <v>106</v>
      </c>
    </row>
    <row r="117" spans="1:22" ht="15.75" hidden="1" thickTop="1" thickBot="1" x14ac:dyDescent="0.2">
      <c r="A117" s="139" t="str">
        <f>Sheet2!L62</f>
        <v>dd</v>
      </c>
      <c r="B117" s="134">
        <f>Sheet2!M62</f>
        <v>28.5</v>
      </c>
      <c r="C117" s="135">
        <f>Sheet2!N62</f>
        <v>-2</v>
      </c>
      <c r="D117" s="134">
        <f>Sheet2!O62</f>
        <v>28.5</v>
      </c>
      <c r="E117" s="142">
        <f>Sheet2!P62</f>
        <v>-2</v>
      </c>
      <c r="F117" s="146">
        <f>Sheet2!R62</f>
        <v>57</v>
      </c>
      <c r="G117" s="147">
        <f>Sheet2!S62</f>
        <v>-4</v>
      </c>
      <c r="H117" s="143">
        <f t="shared" si="11"/>
        <v>106</v>
      </c>
      <c r="S117">
        <f t="shared" si="7"/>
        <v>105</v>
      </c>
      <c r="T117">
        <f t="shared" si="8"/>
        <v>106</v>
      </c>
      <c r="U117">
        <f t="shared" si="9"/>
        <v>105.00106</v>
      </c>
      <c r="V117">
        <f t="shared" si="10"/>
        <v>106</v>
      </c>
    </row>
    <row r="118" spans="1:22" ht="15.75" hidden="1" thickTop="1" thickBot="1" x14ac:dyDescent="0.2">
      <c r="A118" s="139" t="str">
        <f>Sheet2!L94</f>
        <v>g</v>
      </c>
      <c r="B118" s="134">
        <f>Sheet2!M94</f>
        <v>28.5</v>
      </c>
      <c r="C118" s="135">
        <f>Sheet2!N94</f>
        <v>-2</v>
      </c>
      <c r="D118" s="134">
        <f>Sheet2!O94</f>
        <v>28.5</v>
      </c>
      <c r="E118" s="142">
        <f>Sheet2!P94</f>
        <v>-2</v>
      </c>
      <c r="F118" s="146">
        <f>Sheet2!R94</f>
        <v>57</v>
      </c>
      <c r="G118" s="147">
        <f>Sheet2!S94</f>
        <v>-4</v>
      </c>
      <c r="H118" s="143">
        <f t="shared" si="11"/>
        <v>106</v>
      </c>
      <c r="S118">
        <f t="shared" si="7"/>
        <v>105</v>
      </c>
      <c r="T118">
        <f t="shared" si="8"/>
        <v>106</v>
      </c>
      <c r="U118">
        <f t="shared" si="9"/>
        <v>105.00106</v>
      </c>
      <c r="V118">
        <f t="shared" si="10"/>
        <v>106</v>
      </c>
    </row>
    <row r="119" spans="1:22" ht="15.75" hidden="1" thickTop="1" thickBot="1" x14ac:dyDescent="0.2">
      <c r="A119" s="139" t="str">
        <f>Sheet2!L93</f>
        <v>c</v>
      </c>
      <c r="B119" s="134">
        <f>Sheet2!M93</f>
        <v>28.5</v>
      </c>
      <c r="C119" s="135">
        <f>Sheet2!N93</f>
        <v>-2</v>
      </c>
      <c r="D119" s="134">
        <f>Sheet2!O93</f>
        <v>28.5</v>
      </c>
      <c r="E119" s="142">
        <f>Sheet2!P93</f>
        <v>-2</v>
      </c>
      <c r="F119" s="146">
        <f>Sheet2!R93</f>
        <v>57</v>
      </c>
      <c r="G119" s="147">
        <f>Sheet2!S93</f>
        <v>-4</v>
      </c>
      <c r="H119" s="143">
        <f t="shared" si="11"/>
        <v>106</v>
      </c>
      <c r="S119">
        <f t="shared" si="7"/>
        <v>105</v>
      </c>
      <c r="T119">
        <f t="shared" si="8"/>
        <v>106</v>
      </c>
      <c r="U119">
        <f t="shared" si="9"/>
        <v>105.00106</v>
      </c>
      <c r="V119">
        <f t="shared" si="10"/>
        <v>106</v>
      </c>
    </row>
    <row r="120" spans="1:22" ht="15.75" hidden="1" thickTop="1" thickBot="1" x14ac:dyDescent="0.2">
      <c r="A120" s="139" t="str">
        <f>Sheet2!L91</f>
        <v>Z</v>
      </c>
      <c r="B120" s="134">
        <f>Sheet2!M91</f>
        <v>28.5</v>
      </c>
      <c r="C120" s="135">
        <f>Sheet2!N91</f>
        <v>-2</v>
      </c>
      <c r="D120" s="134">
        <f>Sheet2!O91</f>
        <v>28.5</v>
      </c>
      <c r="E120" s="142">
        <f>Sheet2!P91</f>
        <v>-2</v>
      </c>
      <c r="F120" s="146">
        <f>Sheet2!R91</f>
        <v>57</v>
      </c>
      <c r="G120" s="147">
        <f>Sheet2!S91</f>
        <v>-4</v>
      </c>
      <c r="H120" s="143">
        <f t="shared" si="11"/>
        <v>106</v>
      </c>
      <c r="S120">
        <f t="shared" si="7"/>
        <v>105</v>
      </c>
      <c r="T120">
        <f t="shared" si="8"/>
        <v>106</v>
      </c>
      <c r="U120">
        <f t="shared" si="9"/>
        <v>105.00106</v>
      </c>
      <c r="V120">
        <f t="shared" si="10"/>
        <v>106</v>
      </c>
    </row>
    <row r="121" spans="1:22" ht="15.75" hidden="1" thickTop="1" thickBot="1" x14ac:dyDescent="0.2">
      <c r="A121" s="139" t="str">
        <f>Sheet2!L122</f>
        <v>bb</v>
      </c>
      <c r="B121" s="134">
        <f>Sheet2!M122</f>
        <v>28.5</v>
      </c>
      <c r="C121" s="135">
        <f>Sheet2!N122</f>
        <v>-2</v>
      </c>
      <c r="D121" s="134">
        <f>Sheet2!O122</f>
        <v>28.5</v>
      </c>
      <c r="E121" s="142">
        <f>Sheet2!P122</f>
        <v>-2</v>
      </c>
      <c r="F121" s="146">
        <f>Sheet2!R122</f>
        <v>57</v>
      </c>
      <c r="G121" s="147">
        <f>Sheet2!S122</f>
        <v>-4</v>
      </c>
      <c r="H121" s="143">
        <f t="shared" si="11"/>
        <v>106</v>
      </c>
      <c r="S121">
        <f t="shared" si="7"/>
        <v>105</v>
      </c>
      <c r="T121">
        <f t="shared" si="8"/>
        <v>106</v>
      </c>
      <c r="U121">
        <f t="shared" si="9"/>
        <v>105.00106</v>
      </c>
      <c r="V121">
        <f t="shared" si="10"/>
        <v>106</v>
      </c>
    </row>
    <row r="122" spans="1:22" ht="15.75" hidden="1" thickTop="1" thickBot="1" x14ac:dyDescent="0.2">
      <c r="A122" s="139" t="str">
        <f>Sheet2!L124</f>
        <v>h</v>
      </c>
      <c r="B122" s="134">
        <f>Sheet2!M124</f>
        <v>28.5</v>
      </c>
      <c r="C122" s="135">
        <f>Sheet2!N124</f>
        <v>-2</v>
      </c>
      <c r="D122" s="134">
        <f>Sheet2!O124</f>
        <v>28.5</v>
      </c>
      <c r="E122" s="142">
        <f>Sheet2!P124</f>
        <v>-2</v>
      </c>
      <c r="F122" s="146">
        <f>Sheet2!R124</f>
        <v>57</v>
      </c>
      <c r="G122" s="147">
        <f>Sheet2!S124</f>
        <v>-4</v>
      </c>
      <c r="H122" s="143">
        <f t="shared" si="11"/>
        <v>106</v>
      </c>
      <c r="S122">
        <f t="shared" si="7"/>
        <v>105</v>
      </c>
      <c r="T122">
        <f t="shared" si="8"/>
        <v>106</v>
      </c>
      <c r="U122">
        <f t="shared" si="9"/>
        <v>105.00106</v>
      </c>
      <c r="V122">
        <f t="shared" si="10"/>
        <v>106</v>
      </c>
    </row>
    <row r="123" spans="1:22" ht="15.75" hidden="1" thickTop="1" thickBot="1" x14ac:dyDescent="0.2">
      <c r="A123" s="139" t="str">
        <f>Sheet2!L123</f>
        <v>d</v>
      </c>
      <c r="B123" s="134">
        <f>Sheet2!M123</f>
        <v>28.5</v>
      </c>
      <c r="C123" s="135">
        <f>Sheet2!N123</f>
        <v>-2</v>
      </c>
      <c r="D123" s="134">
        <f>Sheet2!O123</f>
        <v>28.5</v>
      </c>
      <c r="E123" s="142">
        <f>Sheet2!P123</f>
        <v>-2</v>
      </c>
      <c r="F123" s="146">
        <f>Sheet2!R123</f>
        <v>57</v>
      </c>
      <c r="G123" s="147">
        <f>Sheet2!S123</f>
        <v>-4</v>
      </c>
      <c r="H123" s="143">
        <f t="shared" si="11"/>
        <v>106</v>
      </c>
      <c r="S123">
        <f t="shared" si="7"/>
        <v>105</v>
      </c>
      <c r="T123">
        <f t="shared" si="8"/>
        <v>106</v>
      </c>
      <c r="U123">
        <f t="shared" si="9"/>
        <v>105.00106</v>
      </c>
      <c r="V123">
        <f t="shared" si="10"/>
        <v>106</v>
      </c>
    </row>
    <row r="124" spans="1:22" ht="15.75" hidden="1" thickTop="1" thickBot="1" x14ac:dyDescent="0.2">
      <c r="A124" s="139" t="str">
        <f>Sheet2!L121</f>
        <v>W</v>
      </c>
      <c r="B124" s="134">
        <f>Sheet2!M121</f>
        <v>28.5</v>
      </c>
      <c r="C124" s="135">
        <f>Sheet2!N121</f>
        <v>-2</v>
      </c>
      <c r="D124" s="134">
        <f>Sheet2!O121</f>
        <v>28.5</v>
      </c>
      <c r="E124" s="142">
        <f>Sheet2!P121</f>
        <v>-2</v>
      </c>
      <c r="F124" s="148">
        <f>Sheet2!R121</f>
        <v>57</v>
      </c>
      <c r="G124" s="149">
        <f>Sheet2!S121</f>
        <v>-4</v>
      </c>
      <c r="H124" s="143">
        <f t="shared" si="11"/>
        <v>106</v>
      </c>
      <c r="S124">
        <f t="shared" si="7"/>
        <v>105</v>
      </c>
      <c r="T124">
        <f t="shared" si="8"/>
        <v>106</v>
      </c>
      <c r="U124">
        <f t="shared" si="9"/>
        <v>105.00106</v>
      </c>
      <c r="V124">
        <f t="shared" si="10"/>
        <v>106</v>
      </c>
    </row>
  </sheetData>
  <autoFilter ref="A4:H4" xr:uid="{00000000-0009-0000-0000-000009000000}">
    <sortState xmlns:xlrd2="http://schemas.microsoft.com/office/spreadsheetml/2017/richdata2" ref="A5:H124">
      <sortCondition ref="H4"/>
    </sortState>
  </autoFilter>
  <mergeCells count="4">
    <mergeCell ref="A1:H2"/>
    <mergeCell ref="F3:G3"/>
    <mergeCell ref="D3:E3"/>
    <mergeCell ref="B3:C3"/>
  </mergeCells>
  <pageMargins left="0.7" right="0.7" top="0.75" bottom="0.75" header="0.3" footer="0.3"/>
  <pageSetup paperSize="9" orientation="portrait" horizontalDpi="4294967293" vertic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W76"/>
  <sheetViews>
    <sheetView topLeftCell="A19" zoomScaleNormal="100" workbookViewId="0">
      <selection activeCell="L40" sqref="L40"/>
    </sheetView>
  </sheetViews>
  <sheetFormatPr defaultRowHeight="12.75" x14ac:dyDescent="0.15"/>
  <cols>
    <col min="1" max="1" width="19.55078125" customWidth="1"/>
    <col min="18" max="23" width="9.16796875" hidden="1" customWidth="1"/>
  </cols>
  <sheetData>
    <row r="1" spans="1:22" x14ac:dyDescent="0.15">
      <c r="A1" s="304" t="s">
        <v>140</v>
      </c>
      <c r="B1" s="305"/>
      <c r="C1" s="305"/>
      <c r="D1" s="305"/>
      <c r="E1" s="305"/>
      <c r="F1" s="305"/>
      <c r="G1" s="305"/>
      <c r="H1" s="306"/>
    </row>
    <row r="2" spans="1:22" ht="13.5" thickBot="1" x14ac:dyDescent="0.2">
      <c r="A2" s="307"/>
      <c r="B2" s="308"/>
      <c r="C2" s="308"/>
      <c r="D2" s="308"/>
      <c r="E2" s="308"/>
      <c r="F2" s="308"/>
      <c r="G2" s="308"/>
      <c r="H2" s="309"/>
    </row>
    <row r="3" spans="1:22" ht="24" customHeight="1" thickBot="1" x14ac:dyDescent="0.2">
      <c r="A3" s="131"/>
      <c r="B3" s="310" t="s">
        <v>137</v>
      </c>
      <c r="C3" s="231"/>
      <c r="D3" s="310" t="s">
        <v>138</v>
      </c>
      <c r="E3" s="231"/>
      <c r="F3" s="310" t="s">
        <v>136</v>
      </c>
      <c r="G3" s="231"/>
      <c r="H3" s="130"/>
    </row>
    <row r="4" spans="1:22" ht="18.75" customHeight="1" thickBot="1" x14ac:dyDescent="0.2">
      <c r="A4" s="118" t="s">
        <v>132</v>
      </c>
      <c r="B4" s="119" t="s">
        <v>2</v>
      </c>
      <c r="C4" s="119" t="s">
        <v>133</v>
      </c>
      <c r="D4" s="119" t="s">
        <v>134</v>
      </c>
      <c r="E4" s="119" t="s">
        <v>133</v>
      </c>
      <c r="F4" s="119" t="s">
        <v>134</v>
      </c>
      <c r="G4" s="119" t="s">
        <v>133</v>
      </c>
      <c r="H4" s="120" t="s">
        <v>135</v>
      </c>
    </row>
    <row r="5" spans="1:22" ht="15" thickTop="1" x14ac:dyDescent="0.15">
      <c r="A5" s="117" t="str">
        <f>Sheet2!L84</f>
        <v>Chandoga Peter</v>
      </c>
      <c r="B5" s="115">
        <f>Sheet2!M84</f>
        <v>9</v>
      </c>
      <c r="C5" s="121">
        <f>Sheet2!N84</f>
        <v>2920</v>
      </c>
      <c r="D5" s="115">
        <f>Sheet2!O84</f>
        <v>7</v>
      </c>
      <c r="E5" s="121">
        <f>Sheet2!P84</f>
        <v>3600</v>
      </c>
      <c r="F5" s="115">
        <f>Sheet2!R84</f>
        <v>16</v>
      </c>
      <c r="G5" s="121">
        <f>Sheet2!S84</f>
        <v>6520</v>
      </c>
      <c r="H5" s="116" t="e">
        <f t="shared" ref="H5:H36" si="0">V5</f>
        <v>#REF!</v>
      </c>
      <c r="S5" t="e">
        <f>RANK(F5,$F$5:$F$72,1)</f>
        <v>#REF!</v>
      </c>
      <c r="T5" t="e">
        <f>RANK(G5,$G$5:$G$72,0)</f>
        <v>#REF!</v>
      </c>
      <c r="U5" t="e">
        <f>S5+0.00001*T5</f>
        <v>#REF!</v>
      </c>
      <c r="V5" t="e">
        <f>RANK(U5,$U$5:$U$72,1)</f>
        <v>#REF!</v>
      </c>
    </row>
    <row r="6" spans="1:22" ht="14.25" x14ac:dyDescent="0.15">
      <c r="A6" s="117" t="str">
        <f>Sheet2!L103</f>
        <v>Borsányi Peter</v>
      </c>
      <c r="B6" s="115">
        <f>Sheet2!M103</f>
        <v>7</v>
      </c>
      <c r="C6" s="121">
        <f>Sheet2!N103</f>
        <v>4560</v>
      </c>
      <c r="D6" s="115">
        <f>Sheet2!O103</f>
        <v>2</v>
      </c>
      <c r="E6" s="121">
        <f>Sheet2!P103</f>
        <v>16420</v>
      </c>
      <c r="F6" s="115">
        <f>Sheet2!R103</f>
        <v>9</v>
      </c>
      <c r="G6" s="121">
        <f>Sheet2!S103</f>
        <v>20980</v>
      </c>
      <c r="H6" s="116" t="e">
        <f t="shared" si="0"/>
        <v>#REF!</v>
      </c>
      <c r="S6" t="e">
        <f t="shared" ref="S6:S69" si="1">RANK(F6,$F$5:$F$72,1)</f>
        <v>#REF!</v>
      </c>
      <c r="T6" t="e">
        <f t="shared" ref="T6:T69" si="2">RANK(G6,$G$5:$G$72,0)</f>
        <v>#REF!</v>
      </c>
      <c r="U6" t="e">
        <f t="shared" ref="U6:U69" si="3">S6+0.00001*T6</f>
        <v>#REF!</v>
      </c>
      <c r="V6" t="e">
        <f t="shared" ref="V6:V69" si="4">RANK(U6,$U$5:$U$72,1)</f>
        <v>#REF!</v>
      </c>
    </row>
    <row r="7" spans="1:22" ht="14.25" x14ac:dyDescent="0.15">
      <c r="A7" s="117" t="str">
        <f>Sheet2!L95</f>
        <v>Galgoci Miloš</v>
      </c>
      <c r="B7" s="115">
        <f>Sheet2!M95</f>
        <v>6</v>
      </c>
      <c r="C7" s="121">
        <f>Sheet2!N95</f>
        <v>5200</v>
      </c>
      <c r="D7" s="115">
        <f>Sheet2!O95</f>
        <v>2</v>
      </c>
      <c r="E7" s="121">
        <f>Sheet2!P95</f>
        <v>10290</v>
      </c>
      <c r="F7" s="115">
        <f>Sheet2!R95</f>
        <v>8</v>
      </c>
      <c r="G7" s="121">
        <f>Sheet2!S95</f>
        <v>15490</v>
      </c>
      <c r="H7" s="116" t="e">
        <f t="shared" si="0"/>
        <v>#REF!</v>
      </c>
      <c r="S7" t="e">
        <f t="shared" si="1"/>
        <v>#REF!</v>
      </c>
      <c r="T7" t="e">
        <f t="shared" si="2"/>
        <v>#REF!</v>
      </c>
      <c r="U7" t="e">
        <f t="shared" si="3"/>
        <v>#REF!</v>
      </c>
      <c r="V7" t="e">
        <f t="shared" si="4"/>
        <v>#REF!</v>
      </c>
    </row>
    <row r="8" spans="1:22" ht="14.25" x14ac:dyDescent="0.15">
      <c r="A8" s="117" t="str">
        <f>Sheet2!L71</f>
        <v>Gajdošík Rudolf</v>
      </c>
      <c r="B8" s="115">
        <f>Sheet2!M71</f>
        <v>10</v>
      </c>
      <c r="C8" s="121">
        <f>Sheet2!N71</f>
        <v>2980</v>
      </c>
      <c r="D8" s="115">
        <f>Sheet2!O71</f>
        <v>2</v>
      </c>
      <c r="E8" s="121">
        <f>Sheet2!P71</f>
        <v>9980</v>
      </c>
      <c r="F8" s="115">
        <f>Sheet2!R71</f>
        <v>12</v>
      </c>
      <c r="G8" s="121">
        <f>Sheet2!S71</f>
        <v>12960</v>
      </c>
      <c r="H8" s="116" t="e">
        <f t="shared" si="0"/>
        <v>#REF!</v>
      </c>
      <c r="S8" t="e">
        <f t="shared" si="1"/>
        <v>#REF!</v>
      </c>
      <c r="T8" t="e">
        <f t="shared" si="2"/>
        <v>#REF!</v>
      </c>
      <c r="U8" t="e">
        <f t="shared" si="3"/>
        <v>#REF!</v>
      </c>
      <c r="V8" t="e">
        <f t="shared" si="4"/>
        <v>#REF!</v>
      </c>
    </row>
    <row r="9" spans="1:22" ht="14.25" x14ac:dyDescent="0.15">
      <c r="A9" s="117" t="str">
        <f>Sheet2!L21</f>
        <v>Korman Patrik</v>
      </c>
      <c r="B9" s="115">
        <f>Sheet2!M21</f>
        <v>13</v>
      </c>
      <c r="C9" s="121">
        <f>Sheet2!N21</f>
        <v>1900</v>
      </c>
      <c r="D9" s="115">
        <f>Sheet2!O21</f>
        <v>7</v>
      </c>
      <c r="E9" s="121">
        <f>Sheet2!P21</f>
        <v>4280</v>
      </c>
      <c r="F9" s="115">
        <f>Sheet2!R21</f>
        <v>20</v>
      </c>
      <c r="G9" s="121">
        <f>Sheet2!S21</f>
        <v>6180</v>
      </c>
      <c r="H9" s="116" t="e">
        <f t="shared" si="0"/>
        <v>#REF!</v>
      </c>
      <c r="S9" t="e">
        <f t="shared" si="1"/>
        <v>#REF!</v>
      </c>
      <c r="T9" t="e">
        <f t="shared" si="2"/>
        <v>#REF!</v>
      </c>
      <c r="U9" t="e">
        <f t="shared" si="3"/>
        <v>#REF!</v>
      </c>
      <c r="V9" t="e">
        <f t="shared" si="4"/>
        <v>#REF!</v>
      </c>
    </row>
    <row r="10" spans="1:22" ht="14.25" x14ac:dyDescent="0.15">
      <c r="A10" s="117" t="str">
        <f>Sheet2!L20</f>
        <v>Gažo Milan</v>
      </c>
      <c r="B10" s="115">
        <f>Sheet2!M20</f>
        <v>1</v>
      </c>
      <c r="C10" s="121">
        <f>Sheet2!N20</f>
        <v>15120</v>
      </c>
      <c r="D10" s="115">
        <f>Sheet2!O20</f>
        <v>8</v>
      </c>
      <c r="E10" s="121">
        <f>Sheet2!P20</f>
        <v>5040</v>
      </c>
      <c r="F10" s="115">
        <f>Sheet2!R20</f>
        <v>9</v>
      </c>
      <c r="G10" s="121">
        <f>Sheet2!S20</f>
        <v>20160</v>
      </c>
      <c r="H10" s="116" t="e">
        <f t="shared" si="0"/>
        <v>#REF!</v>
      </c>
      <c r="S10" t="e">
        <f t="shared" si="1"/>
        <v>#REF!</v>
      </c>
      <c r="T10" t="e">
        <f t="shared" si="2"/>
        <v>#REF!</v>
      </c>
      <c r="U10" t="e">
        <f t="shared" si="3"/>
        <v>#REF!</v>
      </c>
      <c r="V10" t="e">
        <f t="shared" si="4"/>
        <v>#REF!</v>
      </c>
    </row>
    <row r="11" spans="1:22" ht="14.25" x14ac:dyDescent="0.15">
      <c r="A11" s="117" t="str">
        <f>Sheet2!L19</f>
        <v>Matula Pavol</v>
      </c>
      <c r="B11" s="115">
        <f>Sheet2!M19</f>
        <v>7</v>
      </c>
      <c r="C11" s="121">
        <f>Sheet2!N19</f>
        <v>8140</v>
      </c>
      <c r="D11" s="115">
        <f>Sheet2!O19</f>
        <v>7</v>
      </c>
      <c r="E11" s="121">
        <f>Sheet2!P19</f>
        <v>5910</v>
      </c>
      <c r="F11" s="115">
        <f>Sheet2!R19</f>
        <v>14</v>
      </c>
      <c r="G11" s="121">
        <f>Sheet2!S19</f>
        <v>14050</v>
      </c>
      <c r="H11" s="116" t="e">
        <f t="shared" si="0"/>
        <v>#REF!</v>
      </c>
      <c r="S11" t="e">
        <f t="shared" si="1"/>
        <v>#REF!</v>
      </c>
      <c r="T11" t="e">
        <f t="shared" si="2"/>
        <v>#REF!</v>
      </c>
      <c r="U11" t="e">
        <f t="shared" si="3"/>
        <v>#REF!</v>
      </c>
      <c r="V11" t="e">
        <f t="shared" si="4"/>
        <v>#REF!</v>
      </c>
    </row>
    <row r="12" spans="1:22" ht="14.25" x14ac:dyDescent="0.15">
      <c r="A12" s="117" t="str">
        <f>Sheet2!L18</f>
        <v>Jenei Ľudovít</v>
      </c>
      <c r="B12" s="115">
        <f>Sheet2!M18</f>
        <v>6</v>
      </c>
      <c r="C12" s="121">
        <f>Sheet2!N18</f>
        <v>9300</v>
      </c>
      <c r="D12" s="115">
        <f>Sheet2!O18</f>
        <v>12</v>
      </c>
      <c r="E12" s="121">
        <f>Sheet2!P18</f>
        <v>2520</v>
      </c>
      <c r="F12" s="115">
        <f>Sheet2!R18</f>
        <v>18</v>
      </c>
      <c r="G12" s="121">
        <f>Sheet2!S18</f>
        <v>11820</v>
      </c>
      <c r="H12" s="116" t="e">
        <f t="shared" si="0"/>
        <v>#REF!</v>
      </c>
      <c r="S12" t="e">
        <f t="shared" si="1"/>
        <v>#REF!</v>
      </c>
      <c r="T12" t="e">
        <f t="shared" si="2"/>
        <v>#REF!</v>
      </c>
      <c r="U12" t="e">
        <f t="shared" si="3"/>
        <v>#REF!</v>
      </c>
      <c r="V12" t="e">
        <f t="shared" si="4"/>
        <v>#REF!</v>
      </c>
    </row>
    <row r="13" spans="1:22" ht="14.25" x14ac:dyDescent="0.15">
      <c r="A13" s="117" t="str">
        <f>Sheet2!L17</f>
        <v>Molnár Patrik</v>
      </c>
      <c r="B13" s="115">
        <f>Sheet2!M17</f>
        <v>9</v>
      </c>
      <c r="C13" s="121">
        <f>Sheet2!N17</f>
        <v>5140</v>
      </c>
      <c r="D13" s="115">
        <f>Sheet2!O17</f>
        <v>9</v>
      </c>
      <c r="E13" s="121">
        <f>Sheet2!P17</f>
        <v>3280</v>
      </c>
      <c r="F13" s="115">
        <f>Sheet2!R17</f>
        <v>18</v>
      </c>
      <c r="G13" s="121">
        <f>Sheet2!S17</f>
        <v>8420</v>
      </c>
      <c r="H13" s="116" t="e">
        <f t="shared" si="0"/>
        <v>#REF!</v>
      </c>
      <c r="S13" t="e">
        <f t="shared" si="1"/>
        <v>#REF!</v>
      </c>
      <c r="T13" t="e">
        <f t="shared" si="2"/>
        <v>#REF!</v>
      </c>
      <c r="U13" t="e">
        <f t="shared" si="3"/>
        <v>#REF!</v>
      </c>
      <c r="V13" t="e">
        <f t="shared" si="4"/>
        <v>#REF!</v>
      </c>
    </row>
    <row r="14" spans="1:22" ht="14.25" x14ac:dyDescent="0.15">
      <c r="A14" s="117" t="str">
        <f>Sheet2!L16</f>
        <v>Luhový Peter</v>
      </c>
      <c r="B14" s="115">
        <f>Sheet2!M16</f>
        <v>9</v>
      </c>
      <c r="C14" s="121">
        <f>Sheet2!N16</f>
        <v>2660</v>
      </c>
      <c r="D14" s="115">
        <f>Sheet2!O16</f>
        <v>13</v>
      </c>
      <c r="E14" s="121">
        <f>Sheet2!P16</f>
        <v>300</v>
      </c>
      <c r="F14" s="115">
        <f>Sheet2!R16</f>
        <v>22</v>
      </c>
      <c r="G14" s="121">
        <f>Sheet2!S16</f>
        <v>2960</v>
      </c>
      <c r="H14" s="116" t="e">
        <f t="shared" si="0"/>
        <v>#REF!</v>
      </c>
      <c r="S14" t="e">
        <f t="shared" si="1"/>
        <v>#REF!</v>
      </c>
      <c r="T14" t="e">
        <f t="shared" si="2"/>
        <v>#REF!</v>
      </c>
      <c r="U14" t="e">
        <f t="shared" si="3"/>
        <v>#REF!</v>
      </c>
      <c r="V14" t="e">
        <f t="shared" si="4"/>
        <v>#REF!</v>
      </c>
    </row>
    <row r="15" spans="1:22" ht="14.25" x14ac:dyDescent="0.15">
      <c r="A15" s="117" t="str">
        <f>Sheet2!L68</f>
        <v>Sičák Pavel</v>
      </c>
      <c r="B15" s="115">
        <f>Sheet2!M68</f>
        <v>12</v>
      </c>
      <c r="C15" s="121">
        <f>Sheet2!N68</f>
        <v>840</v>
      </c>
      <c r="D15" s="115">
        <f>Sheet2!O68</f>
        <v>11</v>
      </c>
      <c r="E15" s="121">
        <f>Sheet2!P68</f>
        <v>2840</v>
      </c>
      <c r="F15" s="115">
        <f>Sheet2!R68</f>
        <v>23</v>
      </c>
      <c r="G15" s="121">
        <f>Sheet2!S68</f>
        <v>3680</v>
      </c>
      <c r="H15" s="116" t="e">
        <f t="shared" si="0"/>
        <v>#REF!</v>
      </c>
      <c r="S15" t="e">
        <f t="shared" si="1"/>
        <v>#REF!</v>
      </c>
      <c r="T15" t="e">
        <f t="shared" si="2"/>
        <v>#REF!</v>
      </c>
      <c r="U15" t="e">
        <f t="shared" si="3"/>
        <v>#REF!</v>
      </c>
      <c r="V15" t="e">
        <f t="shared" si="4"/>
        <v>#REF!</v>
      </c>
    </row>
    <row r="16" spans="1:22" ht="14.25" x14ac:dyDescent="0.15">
      <c r="A16" s="117" t="str">
        <f>Sheet2!L90</f>
        <v>Pilek Patrik</v>
      </c>
      <c r="B16" s="115">
        <f>Sheet2!M90</f>
        <v>5</v>
      </c>
      <c r="C16" s="121">
        <f>Sheet2!N90</f>
        <v>6080</v>
      </c>
      <c r="D16" s="115">
        <f>Sheet2!O90</f>
        <v>6</v>
      </c>
      <c r="E16" s="121">
        <f>Sheet2!P90</f>
        <v>7200</v>
      </c>
      <c r="F16" s="115">
        <f>Sheet2!R90</f>
        <v>11</v>
      </c>
      <c r="G16" s="121">
        <f>Sheet2!S90</f>
        <v>13280</v>
      </c>
      <c r="H16" s="116" t="e">
        <f t="shared" si="0"/>
        <v>#REF!</v>
      </c>
      <c r="S16" t="e">
        <f t="shared" si="1"/>
        <v>#REF!</v>
      </c>
      <c r="T16" t="e">
        <f t="shared" si="2"/>
        <v>#REF!</v>
      </c>
      <c r="U16" t="e">
        <f t="shared" si="3"/>
        <v>#REF!</v>
      </c>
      <c r="V16" t="e">
        <f t="shared" si="4"/>
        <v>#REF!</v>
      </c>
    </row>
    <row r="17" spans="1:22" ht="14.25" x14ac:dyDescent="0.15">
      <c r="A17" s="117" t="str">
        <f>Sheet2!L87</f>
        <v>Tuka František</v>
      </c>
      <c r="B17" s="115">
        <f>Sheet2!M87</f>
        <v>3</v>
      </c>
      <c r="C17" s="121">
        <f>Sheet2!N87</f>
        <v>5840</v>
      </c>
      <c r="D17" s="115">
        <f>Sheet2!O87</f>
        <v>5</v>
      </c>
      <c r="E17" s="121">
        <f>Sheet2!P87</f>
        <v>8520</v>
      </c>
      <c r="F17" s="115">
        <f>Sheet2!R87</f>
        <v>8</v>
      </c>
      <c r="G17" s="121">
        <f>Sheet2!S87</f>
        <v>14360</v>
      </c>
      <c r="H17" s="116" t="e">
        <f t="shared" si="0"/>
        <v>#REF!</v>
      </c>
      <c r="S17" t="e">
        <f t="shared" si="1"/>
        <v>#REF!</v>
      </c>
      <c r="T17" t="e">
        <f t="shared" si="2"/>
        <v>#REF!</v>
      </c>
      <c r="U17" t="e">
        <f t="shared" si="3"/>
        <v>#REF!</v>
      </c>
      <c r="V17" t="e">
        <f t="shared" si="4"/>
        <v>#REF!</v>
      </c>
    </row>
    <row r="18" spans="1:22" ht="14.25" x14ac:dyDescent="0.15">
      <c r="A18" s="117" t="str">
        <f>Sheet2!L88</f>
        <v>Madro Pavol</v>
      </c>
      <c r="B18" s="115">
        <f>Sheet2!M88</f>
        <v>7.5</v>
      </c>
      <c r="C18" s="121">
        <f>Sheet2!N88</f>
        <v>3340</v>
      </c>
      <c r="D18" s="115">
        <f>Sheet2!O88</f>
        <v>6</v>
      </c>
      <c r="E18" s="121">
        <f>Sheet2!P88</f>
        <v>7400</v>
      </c>
      <c r="F18" s="115">
        <f>Sheet2!R88</f>
        <v>13.5</v>
      </c>
      <c r="G18" s="121">
        <f>Sheet2!S88</f>
        <v>10740</v>
      </c>
      <c r="H18" s="116" t="e">
        <f t="shared" si="0"/>
        <v>#REF!</v>
      </c>
      <c r="S18" t="e">
        <f t="shared" si="1"/>
        <v>#REF!</v>
      </c>
      <c r="T18" t="e">
        <f t="shared" si="2"/>
        <v>#REF!</v>
      </c>
      <c r="U18" t="e">
        <f t="shared" si="3"/>
        <v>#REF!</v>
      </c>
      <c r="V18" t="e">
        <f t="shared" si="4"/>
        <v>#REF!</v>
      </c>
    </row>
    <row r="19" spans="1:22" ht="14.25" x14ac:dyDescent="0.15">
      <c r="A19" s="117" t="str">
        <f>Sheet2!L65</f>
        <v>Černák Peter</v>
      </c>
      <c r="B19" s="115">
        <f>Sheet2!M65</f>
        <v>2</v>
      </c>
      <c r="C19" s="121">
        <f>Sheet2!N65</f>
        <v>9800</v>
      </c>
      <c r="D19" s="115">
        <f>Sheet2!O65</f>
        <v>2</v>
      </c>
      <c r="E19" s="121">
        <f>Sheet2!P65</f>
        <v>12340</v>
      </c>
      <c r="F19" s="115">
        <f>Sheet2!R65</f>
        <v>4</v>
      </c>
      <c r="G19" s="121">
        <f>Sheet2!S65</f>
        <v>22140</v>
      </c>
      <c r="H19" s="116" t="e">
        <f t="shared" si="0"/>
        <v>#REF!</v>
      </c>
      <c r="S19" t="e">
        <f t="shared" si="1"/>
        <v>#REF!</v>
      </c>
      <c r="T19" t="e">
        <f t="shared" si="2"/>
        <v>#REF!</v>
      </c>
      <c r="U19" t="e">
        <f t="shared" si="3"/>
        <v>#REF!</v>
      </c>
      <c r="V19" t="e">
        <f t="shared" si="4"/>
        <v>#REF!</v>
      </c>
    </row>
    <row r="20" spans="1:22" ht="14.25" x14ac:dyDescent="0.15">
      <c r="A20" s="117" t="str">
        <f>Sheet2!L67</f>
        <v>Gergel Marek</v>
      </c>
      <c r="B20" s="115">
        <f>Sheet2!M67</f>
        <v>6</v>
      </c>
      <c r="C20" s="121">
        <f>Sheet2!N67</f>
        <v>6020</v>
      </c>
      <c r="D20" s="115">
        <f>Sheet2!O67</f>
        <v>3</v>
      </c>
      <c r="E20" s="121">
        <f>Sheet2!P67</f>
        <v>12080</v>
      </c>
      <c r="F20" s="115">
        <f>Sheet2!R67</f>
        <v>9</v>
      </c>
      <c r="G20" s="121">
        <f>Sheet2!S67</f>
        <v>18100</v>
      </c>
      <c r="H20" s="116" t="e">
        <f t="shared" si="0"/>
        <v>#REF!</v>
      </c>
      <c r="S20" t="e">
        <f t="shared" si="1"/>
        <v>#REF!</v>
      </c>
      <c r="T20" t="e">
        <f t="shared" si="2"/>
        <v>#REF!</v>
      </c>
      <c r="U20" t="e">
        <f t="shared" si="3"/>
        <v>#REF!</v>
      </c>
      <c r="V20" t="e">
        <f t="shared" si="4"/>
        <v>#REF!</v>
      </c>
    </row>
    <row r="21" spans="1:22" ht="14.25" x14ac:dyDescent="0.15">
      <c r="A21" s="117" t="str">
        <f>Sheet2!L69</f>
        <v>Haššo Jaroslav</v>
      </c>
      <c r="B21" s="115">
        <f>Sheet2!M69</f>
        <v>1</v>
      </c>
      <c r="C21" s="121">
        <f>Sheet2!N69</f>
        <v>12600</v>
      </c>
      <c r="D21" s="115">
        <f>Sheet2!O69</f>
        <v>1</v>
      </c>
      <c r="E21" s="121">
        <f>Sheet2!P69</f>
        <v>17480</v>
      </c>
      <c r="F21" s="115">
        <f>Sheet2!R69</f>
        <v>2</v>
      </c>
      <c r="G21" s="121">
        <f>Sheet2!S69</f>
        <v>30080</v>
      </c>
      <c r="H21" s="116" t="e">
        <f t="shared" si="0"/>
        <v>#REF!</v>
      </c>
      <c r="S21" t="e">
        <f t="shared" si="1"/>
        <v>#REF!</v>
      </c>
      <c r="T21" t="e">
        <f t="shared" si="2"/>
        <v>#REF!</v>
      </c>
      <c r="U21" t="e">
        <f t="shared" si="3"/>
        <v>#REF!</v>
      </c>
      <c r="V21" t="e">
        <f t="shared" si="4"/>
        <v>#REF!</v>
      </c>
    </row>
    <row r="22" spans="1:22" ht="14.25" x14ac:dyDescent="0.15">
      <c r="A22" s="117" t="str">
        <f>Sheet2!L89</f>
        <v>Dulay Samuel</v>
      </c>
      <c r="B22" s="115">
        <f>Sheet2!M89</f>
        <v>12.5</v>
      </c>
      <c r="C22" s="121">
        <f>Sheet2!N89</f>
        <v>940</v>
      </c>
      <c r="D22" s="115">
        <f>Sheet2!O89</f>
        <v>12</v>
      </c>
      <c r="E22" s="121">
        <f>Sheet2!P89</f>
        <v>2980</v>
      </c>
      <c r="F22" s="115">
        <f>Sheet2!R89</f>
        <v>24.5</v>
      </c>
      <c r="G22" s="121">
        <f>Sheet2!S89</f>
        <v>3920</v>
      </c>
      <c r="H22" s="116" t="e">
        <f t="shared" si="0"/>
        <v>#REF!</v>
      </c>
      <c r="S22" t="e">
        <f t="shared" si="1"/>
        <v>#REF!</v>
      </c>
      <c r="T22" t="e">
        <f t="shared" si="2"/>
        <v>#REF!</v>
      </c>
      <c r="U22" t="e">
        <f t="shared" si="3"/>
        <v>#REF!</v>
      </c>
      <c r="V22" t="e">
        <f t="shared" si="4"/>
        <v>#REF!</v>
      </c>
    </row>
    <row r="23" spans="1:22" ht="14.25" x14ac:dyDescent="0.15">
      <c r="A23" s="117" t="str">
        <f>Sheet2!L58</f>
        <v>Pavelka Roman ml</v>
      </c>
      <c r="B23" s="115">
        <f>Sheet2!M58</f>
        <v>10</v>
      </c>
      <c r="C23" s="121">
        <f>Sheet2!N58</f>
        <v>3010</v>
      </c>
      <c r="D23" s="115">
        <f>Sheet2!O58</f>
        <v>8</v>
      </c>
      <c r="E23" s="121">
        <f>Sheet2!P58</f>
        <v>5760</v>
      </c>
      <c r="F23" s="115">
        <f>Sheet2!R58</f>
        <v>18</v>
      </c>
      <c r="G23" s="121">
        <f>Sheet2!S58</f>
        <v>8770</v>
      </c>
      <c r="H23" s="116" t="e">
        <f t="shared" si="0"/>
        <v>#REF!</v>
      </c>
      <c r="S23" t="e">
        <f t="shared" si="1"/>
        <v>#REF!</v>
      </c>
      <c r="T23" t="e">
        <f t="shared" si="2"/>
        <v>#REF!</v>
      </c>
      <c r="U23" t="e">
        <f t="shared" si="3"/>
        <v>#REF!</v>
      </c>
      <c r="V23" t="e">
        <f t="shared" si="4"/>
        <v>#REF!</v>
      </c>
    </row>
    <row r="24" spans="1:22" ht="14.25" x14ac:dyDescent="0.15">
      <c r="A24" s="117" t="str">
        <f>Sheet2!L59</f>
        <v>Mihálik Martin</v>
      </c>
      <c r="B24" s="115">
        <f>Sheet2!M59</f>
        <v>13</v>
      </c>
      <c r="C24" s="121">
        <f>Sheet2!N59</f>
        <v>1570</v>
      </c>
      <c r="D24" s="115">
        <f>Sheet2!O59</f>
        <v>12</v>
      </c>
      <c r="E24" s="121">
        <f>Sheet2!P59</f>
        <v>2340</v>
      </c>
      <c r="F24" s="115">
        <f>Sheet2!R59</f>
        <v>25</v>
      </c>
      <c r="G24" s="121">
        <f>Sheet2!S59</f>
        <v>3910</v>
      </c>
      <c r="H24" s="116" t="e">
        <f t="shared" si="0"/>
        <v>#REF!</v>
      </c>
      <c r="S24" t="e">
        <f t="shared" si="1"/>
        <v>#REF!</v>
      </c>
      <c r="T24" t="e">
        <f t="shared" si="2"/>
        <v>#REF!</v>
      </c>
      <c r="U24" t="e">
        <f t="shared" si="3"/>
        <v>#REF!</v>
      </c>
      <c r="V24" t="e">
        <f t="shared" si="4"/>
        <v>#REF!</v>
      </c>
    </row>
    <row r="25" spans="1:22" ht="14.25" x14ac:dyDescent="0.15">
      <c r="A25" s="117" t="str">
        <f>Sheet2!L60</f>
        <v>Zálešák Petr</v>
      </c>
      <c r="B25" s="115">
        <f>Sheet2!M60</f>
        <v>9</v>
      </c>
      <c r="C25" s="121">
        <f>Sheet2!N60</f>
        <v>3720</v>
      </c>
      <c r="D25" s="115">
        <f>Sheet2!O60</f>
        <v>1</v>
      </c>
      <c r="E25" s="121">
        <f>Sheet2!P60</f>
        <v>11980</v>
      </c>
      <c r="F25" s="115">
        <f>Sheet2!R60</f>
        <v>10</v>
      </c>
      <c r="G25" s="121">
        <f>Sheet2!S60</f>
        <v>15700</v>
      </c>
      <c r="H25" s="116" t="e">
        <f t="shared" si="0"/>
        <v>#REF!</v>
      </c>
      <c r="S25" t="e">
        <f t="shared" si="1"/>
        <v>#REF!</v>
      </c>
      <c r="T25" t="e">
        <f t="shared" si="2"/>
        <v>#REF!</v>
      </c>
      <c r="U25" t="e">
        <f t="shared" si="3"/>
        <v>#REF!</v>
      </c>
      <c r="V25" t="e">
        <f t="shared" si="4"/>
        <v>#REF!</v>
      </c>
    </row>
    <row r="26" spans="1:22" ht="14.25" x14ac:dyDescent="0.15">
      <c r="A26" s="117" t="str">
        <f>Sheet2!L61</f>
        <v>Y</v>
      </c>
      <c r="B26" s="115">
        <f>Sheet2!M61</f>
        <v>28.5</v>
      </c>
      <c r="C26" s="121">
        <f>Sheet2!N61</f>
        <v>-2</v>
      </c>
      <c r="D26" s="115">
        <f>Sheet2!O61</f>
        <v>28.5</v>
      </c>
      <c r="E26" s="121">
        <f>Sheet2!P61</f>
        <v>-2</v>
      </c>
      <c r="F26" s="115">
        <f>Sheet2!R61</f>
        <v>57</v>
      </c>
      <c r="G26" s="121">
        <f>Sheet2!S61</f>
        <v>-4</v>
      </c>
      <c r="H26" s="116" t="e">
        <f t="shared" si="0"/>
        <v>#REF!</v>
      </c>
      <c r="S26" t="e">
        <f t="shared" si="1"/>
        <v>#REF!</v>
      </c>
      <c r="T26" t="e">
        <f t="shared" si="2"/>
        <v>#REF!</v>
      </c>
      <c r="U26" t="e">
        <f t="shared" si="3"/>
        <v>#REF!</v>
      </c>
      <c r="V26" t="e">
        <f t="shared" si="4"/>
        <v>#REF!</v>
      </c>
    </row>
    <row r="27" spans="1:22" ht="14.25" x14ac:dyDescent="0.15">
      <c r="A27" s="117" t="str">
        <f>Sheet2!L62</f>
        <v>dd</v>
      </c>
      <c r="B27" s="115">
        <f>Sheet2!M62</f>
        <v>28.5</v>
      </c>
      <c r="C27" s="121">
        <f>Sheet2!N62</f>
        <v>-2</v>
      </c>
      <c r="D27" s="115">
        <f>Sheet2!O62</f>
        <v>28.5</v>
      </c>
      <c r="E27" s="121">
        <f>Sheet2!P62</f>
        <v>-2</v>
      </c>
      <c r="F27" s="115">
        <f>Sheet2!R62</f>
        <v>57</v>
      </c>
      <c r="G27" s="121">
        <f>Sheet2!S62</f>
        <v>-4</v>
      </c>
      <c r="H27" s="116" t="e">
        <f t="shared" si="0"/>
        <v>#REF!</v>
      </c>
      <c r="S27" t="e">
        <f t="shared" si="1"/>
        <v>#REF!</v>
      </c>
      <c r="T27" t="e">
        <f t="shared" si="2"/>
        <v>#REF!</v>
      </c>
      <c r="U27" t="e">
        <f t="shared" si="3"/>
        <v>#REF!</v>
      </c>
      <c r="V27" t="e">
        <f t="shared" si="4"/>
        <v>#REF!</v>
      </c>
    </row>
    <row r="28" spans="1:22" ht="14.25" x14ac:dyDescent="0.15">
      <c r="A28" s="117" t="str">
        <f>Sheet2!L63</f>
        <v>b</v>
      </c>
      <c r="B28" s="115">
        <f>Sheet2!M63</f>
        <v>28.5</v>
      </c>
      <c r="C28" s="121">
        <f>Sheet2!N63</f>
        <v>-2</v>
      </c>
      <c r="D28" s="115">
        <f>Sheet2!O63</f>
        <v>28.5</v>
      </c>
      <c r="E28" s="121">
        <f>Sheet2!P63</f>
        <v>-2</v>
      </c>
      <c r="F28" s="115">
        <f>Sheet2!R63</f>
        <v>57</v>
      </c>
      <c r="G28" s="121">
        <f>Sheet2!S63</f>
        <v>-4</v>
      </c>
      <c r="H28" s="116" t="e">
        <f t="shared" si="0"/>
        <v>#REF!</v>
      </c>
      <c r="S28" t="e">
        <f t="shared" si="1"/>
        <v>#REF!</v>
      </c>
      <c r="T28" t="e">
        <f t="shared" si="2"/>
        <v>#REF!</v>
      </c>
      <c r="U28" t="e">
        <f t="shared" si="3"/>
        <v>#REF!</v>
      </c>
      <c r="V28" t="e">
        <f t="shared" si="4"/>
        <v>#REF!</v>
      </c>
    </row>
    <row r="29" spans="1:22" ht="14.25" x14ac:dyDescent="0.15">
      <c r="A29" s="117" t="str">
        <f>Sheet2!L64</f>
        <v>f</v>
      </c>
      <c r="B29" s="115">
        <f>Sheet2!M64</f>
        <v>28.5</v>
      </c>
      <c r="C29" s="121">
        <f>Sheet2!N64</f>
        <v>-2</v>
      </c>
      <c r="D29" s="115">
        <f>Sheet2!O64</f>
        <v>28.5</v>
      </c>
      <c r="E29" s="121">
        <f>Sheet2!P64</f>
        <v>-2</v>
      </c>
      <c r="F29" s="115">
        <f>Sheet2!R64</f>
        <v>57</v>
      </c>
      <c r="G29" s="121">
        <f>Sheet2!S64</f>
        <v>-4</v>
      </c>
      <c r="H29" s="116" t="e">
        <f t="shared" si="0"/>
        <v>#REF!</v>
      </c>
      <c r="S29" t="e">
        <f t="shared" si="1"/>
        <v>#REF!</v>
      </c>
      <c r="T29" t="e">
        <f t="shared" si="2"/>
        <v>#REF!</v>
      </c>
      <c r="U29" t="e">
        <f t="shared" si="3"/>
        <v>#REF!</v>
      </c>
      <c r="V29" t="e">
        <f t="shared" si="4"/>
        <v>#REF!</v>
      </c>
    </row>
    <row r="30" spans="1:22" ht="14.25" x14ac:dyDescent="0.15">
      <c r="A30" s="117" t="str">
        <f>Sheet2!L66</f>
        <v>Pavle Slavomír</v>
      </c>
      <c r="B30" s="115">
        <f>Sheet2!M66</f>
        <v>11</v>
      </c>
      <c r="C30" s="121">
        <f>Sheet2!N66</f>
        <v>2460</v>
      </c>
      <c r="D30" s="115">
        <f>Sheet2!O66</f>
        <v>3</v>
      </c>
      <c r="E30" s="121">
        <f>Sheet2!P66</f>
        <v>10360</v>
      </c>
      <c r="F30" s="115">
        <f>Sheet2!R66</f>
        <v>14</v>
      </c>
      <c r="G30" s="121">
        <f>Sheet2!S66</f>
        <v>12820</v>
      </c>
      <c r="H30" s="116" t="e">
        <f t="shared" si="0"/>
        <v>#REF!</v>
      </c>
      <c r="S30" t="e">
        <f t="shared" si="1"/>
        <v>#REF!</v>
      </c>
      <c r="T30" t="e">
        <f t="shared" si="2"/>
        <v>#REF!</v>
      </c>
      <c r="U30" t="e">
        <f t="shared" si="3"/>
        <v>#REF!</v>
      </c>
      <c r="V30" t="e">
        <f t="shared" si="4"/>
        <v>#REF!</v>
      </c>
    </row>
    <row r="31" spans="1:22" ht="14.25" x14ac:dyDescent="0.15">
      <c r="A31" s="117" t="str">
        <f>Sheet2!L70</f>
        <v>Amrich Dalibor</v>
      </c>
      <c r="B31" s="115">
        <f>Sheet2!M70</f>
        <v>11</v>
      </c>
      <c r="C31" s="121">
        <f>Sheet2!N70</f>
        <v>1300</v>
      </c>
      <c r="D31" s="115">
        <f>Sheet2!O70</f>
        <v>11</v>
      </c>
      <c r="E31" s="121">
        <f>Sheet2!P70</f>
        <v>2560</v>
      </c>
      <c r="F31" s="115">
        <f>Sheet2!R70</f>
        <v>22</v>
      </c>
      <c r="G31" s="121">
        <f>Sheet2!S70</f>
        <v>3860</v>
      </c>
      <c r="H31" s="116" t="e">
        <f t="shared" si="0"/>
        <v>#REF!</v>
      </c>
      <c r="S31" t="e">
        <f t="shared" si="1"/>
        <v>#REF!</v>
      </c>
      <c r="T31" t="e">
        <f t="shared" si="2"/>
        <v>#REF!</v>
      </c>
      <c r="U31" t="e">
        <f t="shared" si="3"/>
        <v>#REF!</v>
      </c>
      <c r="V31" t="e">
        <f t="shared" si="4"/>
        <v>#REF!</v>
      </c>
    </row>
    <row r="32" spans="1:22" ht="14.25" x14ac:dyDescent="0.15">
      <c r="A32" s="117" t="str">
        <f>Sheet2!L83</f>
        <v>Zelenák Milan</v>
      </c>
      <c r="B32" s="115">
        <f>Sheet2!M83</f>
        <v>2</v>
      </c>
      <c r="C32" s="121">
        <f>Sheet2!N83</f>
        <v>9160</v>
      </c>
      <c r="D32" s="115">
        <f>Sheet2!O83</f>
        <v>11</v>
      </c>
      <c r="E32" s="121">
        <f>Sheet2!P83</f>
        <v>3120</v>
      </c>
      <c r="F32" s="115">
        <f>Sheet2!R83</f>
        <v>13</v>
      </c>
      <c r="G32" s="121">
        <f>Sheet2!S83</f>
        <v>12280</v>
      </c>
      <c r="H32" s="116" t="e">
        <f t="shared" si="0"/>
        <v>#REF!</v>
      </c>
      <c r="S32" t="e">
        <f t="shared" si="1"/>
        <v>#REF!</v>
      </c>
      <c r="T32" t="e">
        <f t="shared" si="2"/>
        <v>#REF!</v>
      </c>
      <c r="U32" t="e">
        <f t="shared" si="3"/>
        <v>#REF!</v>
      </c>
      <c r="V32" t="e">
        <f t="shared" si="4"/>
        <v>#REF!</v>
      </c>
    </row>
    <row r="33" spans="1:22" ht="14.25" x14ac:dyDescent="0.15">
      <c r="A33" s="117" t="str">
        <f>Sheet2!L91</f>
        <v>Z</v>
      </c>
      <c r="B33" s="115">
        <f>Sheet2!M91</f>
        <v>28.5</v>
      </c>
      <c r="C33" s="121">
        <f>Sheet2!N91</f>
        <v>-2</v>
      </c>
      <c r="D33" s="115">
        <f>Sheet2!O91</f>
        <v>28.5</v>
      </c>
      <c r="E33" s="121">
        <f>Sheet2!P91</f>
        <v>-2</v>
      </c>
      <c r="F33" s="115">
        <f>Sheet2!R91</f>
        <v>57</v>
      </c>
      <c r="G33" s="121">
        <f>Sheet2!S91</f>
        <v>-4</v>
      </c>
      <c r="H33" s="116" t="e">
        <f t="shared" si="0"/>
        <v>#REF!</v>
      </c>
      <c r="S33" t="e">
        <f t="shared" si="1"/>
        <v>#REF!</v>
      </c>
      <c r="T33" t="e">
        <f t="shared" si="2"/>
        <v>#REF!</v>
      </c>
      <c r="U33" t="e">
        <f t="shared" si="3"/>
        <v>#REF!</v>
      </c>
      <c r="V33" t="e">
        <f t="shared" si="4"/>
        <v>#REF!</v>
      </c>
    </row>
    <row r="34" spans="1:22" ht="14.25" x14ac:dyDescent="0.15">
      <c r="A34" s="117" t="str">
        <f>Sheet2!L82</f>
        <v>Beke Zoltán</v>
      </c>
      <c r="B34" s="115">
        <f>Sheet2!M82</f>
        <v>1</v>
      </c>
      <c r="C34" s="121">
        <f>Sheet2!N82</f>
        <v>12320</v>
      </c>
      <c r="D34" s="115">
        <f>Sheet2!O82</f>
        <v>1</v>
      </c>
      <c r="E34" s="121">
        <f>Sheet2!P82</f>
        <v>17400</v>
      </c>
      <c r="F34" s="115">
        <f>Sheet2!R82</f>
        <v>2</v>
      </c>
      <c r="G34" s="121">
        <f>Sheet2!S82</f>
        <v>29720</v>
      </c>
      <c r="H34" s="116" t="e">
        <f t="shared" si="0"/>
        <v>#REF!</v>
      </c>
      <c r="S34" t="e">
        <f t="shared" si="1"/>
        <v>#REF!</v>
      </c>
      <c r="T34" t="e">
        <f t="shared" si="2"/>
        <v>#REF!</v>
      </c>
      <c r="U34" t="e">
        <f t="shared" si="3"/>
        <v>#REF!</v>
      </c>
      <c r="V34" t="e">
        <f t="shared" si="4"/>
        <v>#REF!</v>
      </c>
    </row>
    <row r="35" spans="1:22" ht="14.25" x14ac:dyDescent="0.15">
      <c r="A35" s="117" t="e">
        <f>Sheet2!#REF!</f>
        <v>#REF!</v>
      </c>
      <c r="B35" s="115" t="e">
        <f>Sheet2!#REF!</f>
        <v>#REF!</v>
      </c>
      <c r="C35" s="121" t="e">
        <f>Sheet2!#REF!</f>
        <v>#REF!</v>
      </c>
      <c r="D35" s="115" t="e">
        <f>Sheet2!#REF!</f>
        <v>#REF!</v>
      </c>
      <c r="E35" s="121" t="e">
        <f>Sheet2!#REF!</f>
        <v>#REF!</v>
      </c>
      <c r="F35" s="115" t="e">
        <f>Sheet2!#REF!</f>
        <v>#REF!</v>
      </c>
      <c r="G35" s="121" t="e">
        <f>Sheet2!#REF!</f>
        <v>#REF!</v>
      </c>
      <c r="H35" s="116" t="e">
        <f t="shared" si="0"/>
        <v>#REF!</v>
      </c>
      <c r="S35" t="e">
        <f t="shared" si="1"/>
        <v>#REF!</v>
      </c>
      <c r="T35" t="e">
        <f t="shared" si="2"/>
        <v>#REF!</v>
      </c>
      <c r="U35" t="e">
        <f t="shared" si="3"/>
        <v>#REF!</v>
      </c>
      <c r="V35" t="e">
        <f t="shared" si="4"/>
        <v>#REF!</v>
      </c>
    </row>
    <row r="36" spans="1:22" ht="14.25" x14ac:dyDescent="0.15">
      <c r="A36" s="117" t="str">
        <f>Sheet2!L35</f>
        <v>Hašuk Peter</v>
      </c>
      <c r="B36" s="115">
        <f>Sheet2!M35</f>
        <v>4</v>
      </c>
      <c r="C36" s="121">
        <f>Sheet2!N35</f>
        <v>8730</v>
      </c>
      <c r="D36" s="115">
        <f>Sheet2!O35</f>
        <v>2</v>
      </c>
      <c r="E36" s="121">
        <f>Sheet2!P35</f>
        <v>16470</v>
      </c>
      <c r="F36" s="115">
        <f>Sheet2!R35</f>
        <v>6</v>
      </c>
      <c r="G36" s="121">
        <f>Sheet2!S35</f>
        <v>25200</v>
      </c>
      <c r="H36" s="116" t="e">
        <f t="shared" si="0"/>
        <v>#REF!</v>
      </c>
      <c r="S36" t="e">
        <f t="shared" si="1"/>
        <v>#REF!</v>
      </c>
      <c r="T36" t="e">
        <f t="shared" si="2"/>
        <v>#REF!</v>
      </c>
      <c r="U36" t="e">
        <f t="shared" si="3"/>
        <v>#REF!</v>
      </c>
      <c r="V36" t="e">
        <f t="shared" si="4"/>
        <v>#REF!</v>
      </c>
    </row>
    <row r="37" spans="1:22" ht="14.25" x14ac:dyDescent="0.15">
      <c r="A37" s="117" t="str">
        <f>Sheet2!L36</f>
        <v>Smaha Jiří</v>
      </c>
      <c r="B37" s="115">
        <f>Sheet2!M36</f>
        <v>6</v>
      </c>
      <c r="C37" s="121">
        <f>Sheet2!N36</f>
        <v>5710</v>
      </c>
      <c r="D37" s="115">
        <f>Sheet2!O36</f>
        <v>11</v>
      </c>
      <c r="E37" s="121">
        <f>Sheet2!P36</f>
        <v>3380</v>
      </c>
      <c r="F37" s="115">
        <f>Sheet2!R36</f>
        <v>17</v>
      </c>
      <c r="G37" s="121">
        <f>Sheet2!S36</f>
        <v>9090</v>
      </c>
      <c r="H37" s="116" t="e">
        <f t="shared" ref="H37:H68" si="5">V37</f>
        <v>#REF!</v>
      </c>
      <c r="S37" t="e">
        <f t="shared" si="1"/>
        <v>#REF!</v>
      </c>
      <c r="T37" t="e">
        <f t="shared" si="2"/>
        <v>#REF!</v>
      </c>
      <c r="U37" t="e">
        <f t="shared" si="3"/>
        <v>#REF!</v>
      </c>
      <c r="V37" t="e">
        <f t="shared" si="4"/>
        <v>#REF!</v>
      </c>
    </row>
    <row r="38" spans="1:22" ht="14.25" x14ac:dyDescent="0.15">
      <c r="A38" s="117" t="str">
        <f>Sheet2!L37</f>
        <v>Almási Tibor</v>
      </c>
      <c r="B38" s="115">
        <f>Sheet2!M37</f>
        <v>3</v>
      </c>
      <c r="C38" s="121">
        <f>Sheet2!N37</f>
        <v>6710</v>
      </c>
      <c r="D38" s="115">
        <f>Sheet2!O37</f>
        <v>3</v>
      </c>
      <c r="E38" s="121">
        <f>Sheet2!P37</f>
        <v>9300</v>
      </c>
      <c r="F38" s="115">
        <f>Sheet2!R37</f>
        <v>6</v>
      </c>
      <c r="G38" s="121">
        <f>Sheet2!S37</f>
        <v>16010</v>
      </c>
      <c r="H38" s="116" t="e">
        <f t="shared" si="5"/>
        <v>#REF!</v>
      </c>
      <c r="S38" t="e">
        <f t="shared" si="1"/>
        <v>#REF!</v>
      </c>
      <c r="T38" t="e">
        <f t="shared" si="2"/>
        <v>#REF!</v>
      </c>
      <c r="U38" t="e">
        <f t="shared" si="3"/>
        <v>#REF!</v>
      </c>
      <c r="V38" t="e">
        <f t="shared" si="4"/>
        <v>#REF!</v>
      </c>
    </row>
    <row r="39" spans="1:22" ht="14.25" x14ac:dyDescent="0.15">
      <c r="A39" s="117" t="str">
        <f>Sheet2!L38</f>
        <v>Řezáč Jan ml.</v>
      </c>
      <c r="B39" s="115">
        <f>Sheet2!M38</f>
        <v>13</v>
      </c>
      <c r="C39" s="121">
        <f>Sheet2!N38</f>
        <v>1200</v>
      </c>
      <c r="D39" s="115">
        <f>Sheet2!O38</f>
        <v>9</v>
      </c>
      <c r="E39" s="121">
        <f>Sheet2!P38</f>
        <v>4800</v>
      </c>
      <c r="F39" s="115">
        <f>Sheet2!R38</f>
        <v>22</v>
      </c>
      <c r="G39" s="121">
        <f>Sheet2!S38</f>
        <v>6000</v>
      </c>
      <c r="H39" s="116" t="e">
        <f t="shared" si="5"/>
        <v>#REF!</v>
      </c>
      <c r="S39" t="e">
        <f t="shared" si="1"/>
        <v>#REF!</v>
      </c>
      <c r="T39" t="e">
        <f t="shared" si="2"/>
        <v>#REF!</v>
      </c>
      <c r="U39" t="e">
        <f t="shared" si="3"/>
        <v>#REF!</v>
      </c>
      <c r="V39" t="e">
        <f t="shared" si="4"/>
        <v>#REF!</v>
      </c>
    </row>
    <row r="40" spans="1:22" ht="14.25" x14ac:dyDescent="0.15">
      <c r="A40" s="117" t="str">
        <f>Sheet2!L39</f>
        <v>Haššo Martin</v>
      </c>
      <c r="B40" s="115">
        <f>Sheet2!M39</f>
        <v>4</v>
      </c>
      <c r="C40" s="121">
        <f>Sheet2!N39</f>
        <v>6410</v>
      </c>
      <c r="D40" s="115">
        <f>Sheet2!O39</f>
        <v>3</v>
      </c>
      <c r="E40" s="121">
        <f>Sheet2!P39</f>
        <v>11980</v>
      </c>
      <c r="F40" s="115">
        <f>Sheet2!R39</f>
        <v>7</v>
      </c>
      <c r="G40" s="121">
        <f>Sheet2!S39</f>
        <v>18390</v>
      </c>
      <c r="H40" s="116" t="e">
        <f t="shared" si="5"/>
        <v>#REF!</v>
      </c>
      <c r="S40" t="e">
        <f t="shared" si="1"/>
        <v>#REF!</v>
      </c>
      <c r="T40" t="e">
        <f t="shared" si="2"/>
        <v>#REF!</v>
      </c>
      <c r="U40" t="e">
        <f t="shared" si="3"/>
        <v>#REF!</v>
      </c>
      <c r="V40" t="e">
        <f t="shared" si="4"/>
        <v>#REF!</v>
      </c>
    </row>
    <row r="41" spans="1:22" ht="14.25" x14ac:dyDescent="0.15">
      <c r="A41" s="117" t="str">
        <f>Sheet2!L40</f>
        <v>Vaško Tomáš</v>
      </c>
      <c r="B41" s="115">
        <f>Sheet2!M40</f>
        <v>12</v>
      </c>
      <c r="C41" s="121">
        <f>Sheet2!N40</f>
        <v>2040</v>
      </c>
      <c r="D41" s="115">
        <f>Sheet2!O40</f>
        <v>13</v>
      </c>
      <c r="E41" s="121">
        <f>Sheet2!P40</f>
        <v>1520</v>
      </c>
      <c r="F41" s="115">
        <f>Sheet2!R40</f>
        <v>25</v>
      </c>
      <c r="G41" s="121">
        <f>Sheet2!S40</f>
        <v>3560</v>
      </c>
      <c r="H41" s="116" t="e">
        <f t="shared" si="5"/>
        <v>#REF!</v>
      </c>
      <c r="S41" t="e">
        <f t="shared" si="1"/>
        <v>#REF!</v>
      </c>
      <c r="T41" t="e">
        <f t="shared" si="2"/>
        <v>#REF!</v>
      </c>
      <c r="U41" t="e">
        <f t="shared" si="3"/>
        <v>#REF!</v>
      </c>
      <c r="V41" t="e">
        <f t="shared" si="4"/>
        <v>#REF!</v>
      </c>
    </row>
    <row r="42" spans="1:22" ht="14.25" x14ac:dyDescent="0.15">
      <c r="A42" s="117" t="str">
        <f>Sheet2!L41</f>
        <v>Kosmeľ Miroslav</v>
      </c>
      <c r="B42" s="115">
        <f>Sheet2!M41</f>
        <v>6</v>
      </c>
      <c r="C42" s="121">
        <f>Sheet2!N41</f>
        <v>8090</v>
      </c>
      <c r="D42" s="115">
        <f>Sheet2!O41</f>
        <v>6</v>
      </c>
      <c r="E42" s="121">
        <f>Sheet2!P41</f>
        <v>9800</v>
      </c>
      <c r="F42" s="115">
        <f>Sheet2!R41</f>
        <v>12</v>
      </c>
      <c r="G42" s="121">
        <f>Sheet2!S41</f>
        <v>17890</v>
      </c>
      <c r="H42" s="116" t="e">
        <f t="shared" si="5"/>
        <v>#REF!</v>
      </c>
      <c r="S42" t="e">
        <f t="shared" si="1"/>
        <v>#REF!</v>
      </c>
      <c r="T42" t="e">
        <f t="shared" si="2"/>
        <v>#REF!</v>
      </c>
      <c r="U42" t="e">
        <f t="shared" si="3"/>
        <v>#REF!</v>
      </c>
      <c r="V42" t="e">
        <f t="shared" si="4"/>
        <v>#REF!</v>
      </c>
    </row>
    <row r="43" spans="1:22" ht="14.25" x14ac:dyDescent="0.15">
      <c r="A43" s="117" t="str">
        <f>Sheet2!L42</f>
        <v>Rovenský Denis</v>
      </c>
      <c r="B43" s="115">
        <f>Sheet2!M42</f>
        <v>3</v>
      </c>
      <c r="C43" s="121">
        <f>Sheet2!N42</f>
        <v>9490</v>
      </c>
      <c r="D43" s="115">
        <f>Sheet2!O42</f>
        <v>4</v>
      </c>
      <c r="E43" s="121">
        <f>Sheet2!P42</f>
        <v>11040</v>
      </c>
      <c r="F43" s="115">
        <f>Sheet2!R42</f>
        <v>7</v>
      </c>
      <c r="G43" s="121">
        <f>Sheet2!S42</f>
        <v>20530</v>
      </c>
      <c r="H43" s="116" t="e">
        <f t="shared" si="5"/>
        <v>#REF!</v>
      </c>
      <c r="S43" t="e">
        <f t="shared" si="1"/>
        <v>#REF!</v>
      </c>
      <c r="T43" t="e">
        <f t="shared" si="2"/>
        <v>#REF!</v>
      </c>
      <c r="U43" t="e">
        <f t="shared" si="3"/>
        <v>#REF!</v>
      </c>
      <c r="V43" t="e">
        <f t="shared" si="4"/>
        <v>#REF!</v>
      </c>
    </row>
    <row r="44" spans="1:22" ht="14.25" x14ac:dyDescent="0.15">
      <c r="A44" s="117" t="str">
        <f>Sheet2!L43</f>
        <v>Kiss Rudolf</v>
      </c>
      <c r="B44" s="115">
        <f>Sheet2!M43</f>
        <v>1</v>
      </c>
      <c r="C44" s="121">
        <f>Sheet2!N43</f>
        <v>11660</v>
      </c>
      <c r="D44" s="115">
        <f>Sheet2!O43</f>
        <v>5</v>
      </c>
      <c r="E44" s="121">
        <f>Sheet2!P43</f>
        <v>7660</v>
      </c>
      <c r="F44" s="115">
        <f>Sheet2!R43</f>
        <v>6</v>
      </c>
      <c r="G44" s="121">
        <f>Sheet2!S43</f>
        <v>19320</v>
      </c>
      <c r="H44" s="116" t="e">
        <f t="shared" si="5"/>
        <v>#REF!</v>
      </c>
      <c r="S44" t="e">
        <f t="shared" si="1"/>
        <v>#REF!</v>
      </c>
      <c r="T44" t="e">
        <f t="shared" si="2"/>
        <v>#REF!</v>
      </c>
      <c r="U44" t="e">
        <f t="shared" si="3"/>
        <v>#REF!</v>
      </c>
      <c r="V44" t="e">
        <f t="shared" si="4"/>
        <v>#REF!</v>
      </c>
    </row>
    <row r="45" spans="1:22" ht="14.25" x14ac:dyDescent="0.15">
      <c r="A45" s="117" t="str">
        <f>Sheet2!L44</f>
        <v>Ninčák Martin</v>
      </c>
      <c r="B45" s="115">
        <f>Sheet2!M44</f>
        <v>8</v>
      </c>
      <c r="C45" s="121">
        <f>Sheet2!N44</f>
        <v>5560</v>
      </c>
      <c r="D45" s="115">
        <f>Sheet2!O44</f>
        <v>5</v>
      </c>
      <c r="E45" s="121">
        <f>Sheet2!P44</f>
        <v>9400</v>
      </c>
      <c r="F45" s="115">
        <f>Sheet2!R44</f>
        <v>13</v>
      </c>
      <c r="G45" s="121">
        <f>Sheet2!S44</f>
        <v>14960</v>
      </c>
      <c r="H45" s="116" t="e">
        <f t="shared" si="5"/>
        <v>#REF!</v>
      </c>
      <c r="S45" t="e">
        <f t="shared" si="1"/>
        <v>#REF!</v>
      </c>
      <c r="T45" t="e">
        <f t="shared" si="2"/>
        <v>#REF!</v>
      </c>
      <c r="U45" t="e">
        <f t="shared" si="3"/>
        <v>#REF!</v>
      </c>
      <c r="V45" t="e">
        <f t="shared" si="4"/>
        <v>#REF!</v>
      </c>
    </row>
    <row r="46" spans="1:22" ht="14.25" x14ac:dyDescent="0.15">
      <c r="A46" s="117" t="str">
        <f>Sheet2!L45</f>
        <v>Polák Karol</v>
      </c>
      <c r="B46" s="115">
        <f>Sheet2!M45</f>
        <v>5</v>
      </c>
      <c r="C46" s="121">
        <f>Sheet2!N45</f>
        <v>5720</v>
      </c>
      <c r="D46" s="115">
        <f>Sheet2!O45</f>
        <v>4</v>
      </c>
      <c r="E46" s="121">
        <f>Sheet2!P45</f>
        <v>8380</v>
      </c>
      <c r="F46" s="115">
        <f>Sheet2!R45</f>
        <v>9</v>
      </c>
      <c r="G46" s="121">
        <f>Sheet2!S45</f>
        <v>14100</v>
      </c>
      <c r="H46" s="116" t="e">
        <f t="shared" si="5"/>
        <v>#REF!</v>
      </c>
      <c r="S46" t="e">
        <f t="shared" si="1"/>
        <v>#REF!</v>
      </c>
      <c r="T46" t="e">
        <f t="shared" si="2"/>
        <v>#REF!</v>
      </c>
      <c r="U46" t="e">
        <f t="shared" si="3"/>
        <v>#REF!</v>
      </c>
      <c r="V46" t="e">
        <f t="shared" si="4"/>
        <v>#REF!</v>
      </c>
    </row>
    <row r="47" spans="1:22" ht="14.25" x14ac:dyDescent="0.15">
      <c r="A47" s="117" t="str">
        <f>Sheet2!L46</f>
        <v xml:space="preserve">Záparaník Marian </v>
      </c>
      <c r="B47" s="115">
        <f>Sheet2!M46</f>
        <v>11</v>
      </c>
      <c r="C47" s="121">
        <f>Sheet2!N46</f>
        <v>3380</v>
      </c>
      <c r="D47" s="115">
        <f>Sheet2!O46</f>
        <v>4</v>
      </c>
      <c r="E47" s="121">
        <f>Sheet2!P46</f>
        <v>9750</v>
      </c>
      <c r="F47" s="115">
        <f>Sheet2!R46</f>
        <v>15</v>
      </c>
      <c r="G47" s="121">
        <f>Sheet2!S46</f>
        <v>13130</v>
      </c>
      <c r="H47" s="116" t="e">
        <f t="shared" si="5"/>
        <v>#REF!</v>
      </c>
      <c r="S47" t="e">
        <f t="shared" si="1"/>
        <v>#REF!</v>
      </c>
      <c r="T47" t="e">
        <f t="shared" si="2"/>
        <v>#REF!</v>
      </c>
      <c r="U47" t="e">
        <f t="shared" si="3"/>
        <v>#REF!</v>
      </c>
      <c r="V47" t="e">
        <f t="shared" si="4"/>
        <v>#REF!</v>
      </c>
    </row>
    <row r="48" spans="1:22" ht="14.25" x14ac:dyDescent="0.15">
      <c r="A48" s="117" t="str">
        <f>Sheet2!L47</f>
        <v>Gajdoš Patrik</v>
      </c>
      <c r="B48" s="115">
        <f>Sheet2!M47</f>
        <v>10</v>
      </c>
      <c r="C48" s="121">
        <f>Sheet2!N47</f>
        <v>4710</v>
      </c>
      <c r="D48" s="115">
        <f>Sheet2!O47</f>
        <v>10</v>
      </c>
      <c r="E48" s="121">
        <f>Sheet2!P47</f>
        <v>2880</v>
      </c>
      <c r="F48" s="115">
        <f>Sheet2!R47</f>
        <v>20</v>
      </c>
      <c r="G48" s="121">
        <f>Sheet2!S47</f>
        <v>7590</v>
      </c>
      <c r="H48" s="116" t="e">
        <f t="shared" si="5"/>
        <v>#REF!</v>
      </c>
      <c r="S48" t="e">
        <f t="shared" si="1"/>
        <v>#REF!</v>
      </c>
      <c r="T48" t="e">
        <f t="shared" si="2"/>
        <v>#REF!</v>
      </c>
      <c r="U48" t="e">
        <f t="shared" si="3"/>
        <v>#REF!</v>
      </c>
      <c r="V48" t="e">
        <f t="shared" si="4"/>
        <v>#REF!</v>
      </c>
    </row>
    <row r="49" spans="1:22" ht="14.25" x14ac:dyDescent="0.15">
      <c r="A49" s="117" t="str">
        <f>Sheet2!L48</f>
        <v>Dobrocsányi Ladislav</v>
      </c>
      <c r="B49" s="115">
        <f>Sheet2!M48</f>
        <v>7</v>
      </c>
      <c r="C49" s="121">
        <f>Sheet2!N48</f>
        <v>7790</v>
      </c>
      <c r="D49" s="115">
        <f>Sheet2!O48</f>
        <v>5</v>
      </c>
      <c r="E49" s="121">
        <f>Sheet2!P48</f>
        <v>4200</v>
      </c>
      <c r="F49" s="115">
        <f>Sheet2!R48</f>
        <v>12</v>
      </c>
      <c r="G49" s="121">
        <f>Sheet2!S48</f>
        <v>11990</v>
      </c>
      <c r="H49" s="116" t="e">
        <f t="shared" si="5"/>
        <v>#REF!</v>
      </c>
      <c r="S49" t="e">
        <f t="shared" si="1"/>
        <v>#REF!</v>
      </c>
      <c r="T49" t="e">
        <f t="shared" si="2"/>
        <v>#REF!</v>
      </c>
      <c r="U49" t="e">
        <f t="shared" si="3"/>
        <v>#REF!</v>
      </c>
      <c r="V49" t="e">
        <f t="shared" si="4"/>
        <v>#REF!</v>
      </c>
    </row>
    <row r="50" spans="1:22" ht="14.25" x14ac:dyDescent="0.15">
      <c r="A50" s="117" t="str">
        <f>Sheet2!L49</f>
        <v>Ponya Alexander</v>
      </c>
      <c r="B50" s="115">
        <f>Sheet2!M49</f>
        <v>2</v>
      </c>
      <c r="C50" s="121">
        <f>Sheet2!N49</f>
        <v>11580</v>
      </c>
      <c r="D50" s="115">
        <f>Sheet2!O49</f>
        <v>7</v>
      </c>
      <c r="E50" s="121">
        <f>Sheet2!P49</f>
        <v>6710</v>
      </c>
      <c r="F50" s="115">
        <f>Sheet2!R49</f>
        <v>9</v>
      </c>
      <c r="G50" s="121">
        <f>Sheet2!S49</f>
        <v>18290</v>
      </c>
      <c r="H50" s="116" t="e">
        <f t="shared" si="5"/>
        <v>#REF!</v>
      </c>
      <c r="S50" t="e">
        <f t="shared" si="1"/>
        <v>#REF!</v>
      </c>
      <c r="T50" t="e">
        <f t="shared" si="2"/>
        <v>#REF!</v>
      </c>
      <c r="U50" t="e">
        <f t="shared" si="3"/>
        <v>#REF!</v>
      </c>
      <c r="V50" t="e">
        <f t="shared" si="4"/>
        <v>#REF!</v>
      </c>
    </row>
    <row r="51" spans="1:22" ht="14.25" x14ac:dyDescent="0.15">
      <c r="A51" s="117" t="str">
        <f>Sheet2!L50</f>
        <v>Hikkel Imrich</v>
      </c>
      <c r="B51" s="115">
        <f>Sheet2!M50</f>
        <v>8</v>
      </c>
      <c r="C51" s="121">
        <f>Sheet2!N50</f>
        <v>3760</v>
      </c>
      <c r="D51" s="115">
        <f>Sheet2!O50</f>
        <v>9</v>
      </c>
      <c r="E51" s="121">
        <f>Sheet2!P50</f>
        <v>3520</v>
      </c>
      <c r="F51" s="115">
        <f>Sheet2!R50</f>
        <v>17</v>
      </c>
      <c r="G51" s="121">
        <f>Sheet2!S50</f>
        <v>7280</v>
      </c>
      <c r="H51" s="116" t="e">
        <f t="shared" si="5"/>
        <v>#REF!</v>
      </c>
      <c r="S51" t="e">
        <f t="shared" si="1"/>
        <v>#REF!</v>
      </c>
      <c r="T51" t="e">
        <f t="shared" si="2"/>
        <v>#REF!</v>
      </c>
      <c r="U51" t="e">
        <f t="shared" si="3"/>
        <v>#REF!</v>
      </c>
      <c r="V51" t="e">
        <f t="shared" si="4"/>
        <v>#REF!</v>
      </c>
    </row>
    <row r="52" spans="1:22" ht="14.25" x14ac:dyDescent="0.15">
      <c r="A52" s="117" t="str">
        <f>Sheet2!L51</f>
        <v>Szabó Tomáš</v>
      </c>
      <c r="B52" s="115">
        <f>Sheet2!M51</f>
        <v>11</v>
      </c>
      <c r="C52" s="121">
        <f>Sheet2!N51</f>
        <v>2670</v>
      </c>
      <c r="D52" s="115">
        <f>Sheet2!O51</f>
        <v>12</v>
      </c>
      <c r="E52" s="121">
        <f>Sheet2!P51</f>
        <v>2680</v>
      </c>
      <c r="F52" s="115">
        <f>Sheet2!R51</f>
        <v>23</v>
      </c>
      <c r="G52" s="121">
        <f>Sheet2!S51</f>
        <v>5350</v>
      </c>
      <c r="H52" s="116" t="e">
        <f t="shared" si="5"/>
        <v>#REF!</v>
      </c>
      <c r="S52" t="e">
        <f t="shared" si="1"/>
        <v>#REF!</v>
      </c>
      <c r="T52" t="e">
        <f t="shared" si="2"/>
        <v>#REF!</v>
      </c>
      <c r="U52" t="e">
        <f t="shared" si="3"/>
        <v>#REF!</v>
      </c>
      <c r="V52" t="e">
        <f t="shared" si="4"/>
        <v>#REF!</v>
      </c>
    </row>
    <row r="53" spans="1:22" ht="14.25" x14ac:dyDescent="0.15">
      <c r="A53" s="117" t="str">
        <f>Sheet2!L5</f>
        <v>Scheibenreif Ľudovít</v>
      </c>
      <c r="B53" s="115">
        <f>Sheet2!M5</f>
        <v>5</v>
      </c>
      <c r="C53" s="121">
        <f>Sheet2!N5</f>
        <v>5660</v>
      </c>
      <c r="D53" s="115">
        <f>Sheet2!O5</f>
        <v>10</v>
      </c>
      <c r="E53" s="121">
        <f>Sheet2!P5</f>
        <v>3540</v>
      </c>
      <c r="F53" s="115">
        <f>Sheet2!R5</f>
        <v>15</v>
      </c>
      <c r="G53" s="121">
        <f>Sheet2!S5</f>
        <v>9200</v>
      </c>
      <c r="H53" s="116" t="e">
        <f t="shared" si="5"/>
        <v>#REF!</v>
      </c>
      <c r="S53" t="e">
        <f t="shared" si="1"/>
        <v>#REF!</v>
      </c>
      <c r="T53" t="e">
        <f t="shared" si="2"/>
        <v>#REF!</v>
      </c>
      <c r="U53" t="e">
        <f t="shared" si="3"/>
        <v>#REF!</v>
      </c>
      <c r="V53" t="e">
        <f t="shared" si="4"/>
        <v>#REF!</v>
      </c>
    </row>
    <row r="54" spans="1:22" ht="14.25" x14ac:dyDescent="0.15">
      <c r="A54" s="117" t="str">
        <f>Sheet2!L6</f>
        <v>Hason Marián</v>
      </c>
      <c r="B54" s="115">
        <f>Sheet2!M6</f>
        <v>3</v>
      </c>
      <c r="C54" s="121">
        <f>Sheet2!N6</f>
        <v>8440</v>
      </c>
      <c r="D54" s="115">
        <f>Sheet2!O6</f>
        <v>1</v>
      </c>
      <c r="E54" s="121">
        <f>Sheet2!P6</f>
        <v>15310</v>
      </c>
      <c r="F54" s="115">
        <f>Sheet2!R6</f>
        <v>4</v>
      </c>
      <c r="G54" s="121">
        <f>Sheet2!S6</f>
        <v>23750</v>
      </c>
      <c r="H54" s="116" t="e">
        <f t="shared" si="5"/>
        <v>#REF!</v>
      </c>
      <c r="S54" t="e">
        <f t="shared" si="1"/>
        <v>#REF!</v>
      </c>
      <c r="T54" t="e">
        <f t="shared" si="2"/>
        <v>#REF!</v>
      </c>
      <c r="U54" t="e">
        <f t="shared" si="3"/>
        <v>#REF!</v>
      </c>
      <c r="V54" t="e">
        <f t="shared" si="4"/>
        <v>#REF!</v>
      </c>
    </row>
    <row r="55" spans="1:22" ht="14.25" x14ac:dyDescent="0.15">
      <c r="A55" s="117" t="str">
        <f>Sheet2!L7</f>
        <v>Szikonya Kristián</v>
      </c>
      <c r="B55" s="115">
        <f>Sheet2!M7</f>
        <v>1</v>
      </c>
      <c r="C55" s="121">
        <f>Sheet2!N7</f>
        <v>23340</v>
      </c>
      <c r="D55" s="115">
        <f>Sheet2!O7</f>
        <v>1</v>
      </c>
      <c r="E55" s="121">
        <f>Sheet2!P7</f>
        <v>10820</v>
      </c>
      <c r="F55" s="115">
        <f>Sheet2!R7</f>
        <v>2</v>
      </c>
      <c r="G55" s="121">
        <f>Sheet2!S7</f>
        <v>34160</v>
      </c>
      <c r="H55" s="116" t="e">
        <f t="shared" si="5"/>
        <v>#REF!</v>
      </c>
      <c r="S55" t="e">
        <f t="shared" si="1"/>
        <v>#REF!</v>
      </c>
      <c r="T55" t="e">
        <f t="shared" si="2"/>
        <v>#REF!</v>
      </c>
      <c r="U55" t="e">
        <f t="shared" si="3"/>
        <v>#REF!</v>
      </c>
      <c r="V55" t="e">
        <f t="shared" si="4"/>
        <v>#REF!</v>
      </c>
    </row>
    <row r="56" spans="1:22" ht="14.25" x14ac:dyDescent="0.15">
      <c r="A56" s="117" t="str">
        <f>Sheet2!L8</f>
        <v>Stanek Karel</v>
      </c>
      <c r="B56" s="115">
        <f>Sheet2!M8</f>
        <v>10</v>
      </c>
      <c r="C56" s="121">
        <f>Sheet2!N8</f>
        <v>4480</v>
      </c>
      <c r="D56" s="115">
        <f>Sheet2!O8</f>
        <v>12</v>
      </c>
      <c r="E56" s="121">
        <f>Sheet2!P8</f>
        <v>1720</v>
      </c>
      <c r="F56" s="115">
        <f>Sheet2!R8</f>
        <v>22</v>
      </c>
      <c r="G56" s="121">
        <f>Sheet2!S8</f>
        <v>6200</v>
      </c>
      <c r="H56" s="116" t="e">
        <f t="shared" si="5"/>
        <v>#REF!</v>
      </c>
      <c r="S56" t="e">
        <f t="shared" si="1"/>
        <v>#REF!</v>
      </c>
      <c r="T56" t="e">
        <f t="shared" si="2"/>
        <v>#REF!</v>
      </c>
      <c r="U56" t="e">
        <f t="shared" si="3"/>
        <v>#REF!</v>
      </c>
      <c r="V56" t="e">
        <f t="shared" si="4"/>
        <v>#REF!</v>
      </c>
    </row>
    <row r="57" spans="1:22" ht="14.25" x14ac:dyDescent="0.15">
      <c r="A57" s="117" t="str">
        <f>Sheet2!L9</f>
        <v>Kopinec David</v>
      </c>
      <c r="B57" s="115">
        <f>Sheet2!M9</f>
        <v>5</v>
      </c>
      <c r="C57" s="121">
        <f>Sheet2!N9</f>
        <v>9380</v>
      </c>
      <c r="D57" s="115">
        <f>Sheet2!O9</f>
        <v>3</v>
      </c>
      <c r="E57" s="121">
        <f>Sheet2!P9</f>
        <v>8460</v>
      </c>
      <c r="F57" s="115">
        <f>Sheet2!R9</f>
        <v>8</v>
      </c>
      <c r="G57" s="121">
        <f>Sheet2!S9</f>
        <v>17840</v>
      </c>
      <c r="H57" s="116" t="e">
        <f t="shared" si="5"/>
        <v>#REF!</v>
      </c>
      <c r="S57" t="e">
        <f t="shared" si="1"/>
        <v>#REF!</v>
      </c>
      <c r="T57" t="e">
        <f t="shared" si="2"/>
        <v>#REF!</v>
      </c>
      <c r="U57" t="e">
        <f t="shared" si="3"/>
        <v>#REF!</v>
      </c>
      <c r="V57" t="e">
        <f t="shared" si="4"/>
        <v>#REF!</v>
      </c>
    </row>
    <row r="58" spans="1:22" ht="14.25" x14ac:dyDescent="0.15">
      <c r="A58" s="117" t="str">
        <f>Sheet2!L10</f>
        <v>Šulan Roman</v>
      </c>
      <c r="B58" s="115">
        <f>Sheet2!M10</f>
        <v>11</v>
      </c>
      <c r="C58" s="121">
        <f>Sheet2!N10</f>
        <v>3700</v>
      </c>
      <c r="D58" s="115">
        <f>Sheet2!O10</f>
        <v>12</v>
      </c>
      <c r="E58" s="121">
        <f>Sheet2!P10</f>
        <v>2720</v>
      </c>
      <c r="F58" s="115">
        <f>Sheet2!R10</f>
        <v>23</v>
      </c>
      <c r="G58" s="121">
        <f>Sheet2!S10</f>
        <v>6420</v>
      </c>
      <c r="H58" s="116" t="e">
        <f t="shared" si="5"/>
        <v>#REF!</v>
      </c>
      <c r="S58" t="e">
        <f t="shared" si="1"/>
        <v>#REF!</v>
      </c>
      <c r="T58" t="e">
        <f t="shared" si="2"/>
        <v>#REF!</v>
      </c>
      <c r="U58" t="e">
        <f t="shared" si="3"/>
        <v>#REF!</v>
      </c>
      <c r="V58" t="e">
        <f t="shared" si="4"/>
        <v>#REF!</v>
      </c>
    </row>
    <row r="59" spans="1:22" ht="14.25" x14ac:dyDescent="0.15">
      <c r="A59" s="117" t="str">
        <f>Sheet2!L11</f>
        <v>Vajdulák Leonard</v>
      </c>
      <c r="B59" s="115">
        <f>Sheet2!M11</f>
        <v>8</v>
      </c>
      <c r="C59" s="121">
        <f>Sheet2!N11</f>
        <v>6240</v>
      </c>
      <c r="D59" s="115">
        <f>Sheet2!O11</f>
        <v>3</v>
      </c>
      <c r="E59" s="121">
        <f>Sheet2!P11</f>
        <v>7780</v>
      </c>
      <c r="F59" s="115">
        <f>Sheet2!R11</f>
        <v>11</v>
      </c>
      <c r="G59" s="121">
        <f>Sheet2!S11</f>
        <v>14020</v>
      </c>
      <c r="H59" s="116" t="e">
        <f t="shared" si="5"/>
        <v>#REF!</v>
      </c>
      <c r="S59" t="e">
        <f t="shared" si="1"/>
        <v>#REF!</v>
      </c>
      <c r="T59" t="e">
        <f t="shared" si="2"/>
        <v>#REF!</v>
      </c>
      <c r="U59" t="e">
        <f t="shared" si="3"/>
        <v>#REF!</v>
      </c>
      <c r="V59" t="e">
        <f t="shared" si="4"/>
        <v>#REF!</v>
      </c>
    </row>
    <row r="60" spans="1:22" ht="14.25" x14ac:dyDescent="0.15">
      <c r="A60" s="117" t="str">
        <f>Sheet2!L12</f>
        <v>Rovenský Ivan</v>
      </c>
      <c r="B60" s="115">
        <f>Sheet2!M12</f>
        <v>8</v>
      </c>
      <c r="C60" s="121">
        <f>Sheet2!N12</f>
        <v>3340</v>
      </c>
      <c r="D60" s="115">
        <f>Sheet2!O12</f>
        <v>6</v>
      </c>
      <c r="E60" s="121">
        <f>Sheet2!P12</f>
        <v>5000</v>
      </c>
      <c r="F60" s="115">
        <f>Sheet2!R12</f>
        <v>14</v>
      </c>
      <c r="G60" s="121">
        <f>Sheet2!S12</f>
        <v>8340</v>
      </c>
      <c r="H60" s="116" t="e">
        <f t="shared" si="5"/>
        <v>#REF!</v>
      </c>
      <c r="S60" t="e">
        <f t="shared" si="1"/>
        <v>#REF!</v>
      </c>
      <c r="T60" t="e">
        <f t="shared" si="2"/>
        <v>#REF!</v>
      </c>
      <c r="U60" t="e">
        <f t="shared" si="3"/>
        <v>#REF!</v>
      </c>
      <c r="V60" t="e">
        <f t="shared" si="4"/>
        <v>#REF!</v>
      </c>
    </row>
    <row r="61" spans="1:22" ht="14.25" x14ac:dyDescent="0.15">
      <c r="A61" s="117" t="str">
        <f>Sheet2!L13</f>
        <v>Szabó Ladislav</v>
      </c>
      <c r="B61" s="115">
        <f>Sheet2!M13</f>
        <v>7</v>
      </c>
      <c r="C61" s="121">
        <f>Sheet2!N13</f>
        <v>4560</v>
      </c>
      <c r="D61" s="115">
        <f>Sheet2!O13</f>
        <v>8</v>
      </c>
      <c r="E61" s="121">
        <f>Sheet2!P13</f>
        <v>4680</v>
      </c>
      <c r="F61" s="115">
        <f>Sheet2!R13</f>
        <v>15</v>
      </c>
      <c r="G61" s="121">
        <f>Sheet2!S13</f>
        <v>9240</v>
      </c>
      <c r="H61" s="116" t="e">
        <f t="shared" si="5"/>
        <v>#REF!</v>
      </c>
      <c r="S61" t="e">
        <f t="shared" si="1"/>
        <v>#REF!</v>
      </c>
      <c r="T61" t="e">
        <f t="shared" si="2"/>
        <v>#REF!</v>
      </c>
      <c r="U61" t="e">
        <f t="shared" si="3"/>
        <v>#REF!</v>
      </c>
      <c r="V61" t="e">
        <f t="shared" si="4"/>
        <v>#REF!</v>
      </c>
    </row>
    <row r="62" spans="1:22" ht="14.25" x14ac:dyDescent="0.15">
      <c r="A62" s="117" t="str">
        <f>Sheet2!L14</f>
        <v>Beniš Ján</v>
      </c>
      <c r="B62" s="115">
        <f>Sheet2!M14</f>
        <v>12</v>
      </c>
      <c r="C62" s="121">
        <f>Sheet2!N14</f>
        <v>2340</v>
      </c>
      <c r="D62" s="115">
        <f>Sheet2!O14</f>
        <v>13</v>
      </c>
      <c r="E62" s="121">
        <f>Sheet2!P14</f>
        <v>2400</v>
      </c>
      <c r="F62" s="115">
        <f>Sheet2!R14</f>
        <v>25</v>
      </c>
      <c r="G62" s="121">
        <f>Sheet2!S14</f>
        <v>4740</v>
      </c>
      <c r="H62" s="116" t="e">
        <f t="shared" si="5"/>
        <v>#REF!</v>
      </c>
      <c r="S62" t="e">
        <f t="shared" si="1"/>
        <v>#REF!</v>
      </c>
      <c r="T62" t="e">
        <f t="shared" si="2"/>
        <v>#REF!</v>
      </c>
      <c r="U62" t="e">
        <f t="shared" si="3"/>
        <v>#REF!</v>
      </c>
      <c r="V62" t="e">
        <f t="shared" si="4"/>
        <v>#REF!</v>
      </c>
    </row>
    <row r="63" spans="1:22" ht="14.25" x14ac:dyDescent="0.15">
      <c r="A63" s="117" t="str">
        <f>Sheet2!L15</f>
        <v>Krasnický Michal</v>
      </c>
      <c r="B63" s="115">
        <f>Sheet2!M15</f>
        <v>12</v>
      </c>
      <c r="C63" s="121">
        <f>Sheet2!N15</f>
        <v>860</v>
      </c>
      <c r="D63" s="115">
        <f>Sheet2!O15</f>
        <v>11</v>
      </c>
      <c r="E63" s="121">
        <f>Sheet2!P15</f>
        <v>2840</v>
      </c>
      <c r="F63" s="115">
        <f>Sheet2!R15</f>
        <v>23</v>
      </c>
      <c r="G63" s="121">
        <f>Sheet2!S15</f>
        <v>3700</v>
      </c>
      <c r="H63" s="116" t="e">
        <f t="shared" si="5"/>
        <v>#REF!</v>
      </c>
      <c r="S63" t="e">
        <f t="shared" si="1"/>
        <v>#REF!</v>
      </c>
      <c r="T63" t="e">
        <f t="shared" si="2"/>
        <v>#REF!</v>
      </c>
      <c r="U63" t="e">
        <f t="shared" si="3"/>
        <v>#REF!</v>
      </c>
      <c r="V63" t="e">
        <f t="shared" si="4"/>
        <v>#REF!</v>
      </c>
    </row>
    <row r="64" spans="1:22" ht="14.25" x14ac:dyDescent="0.15">
      <c r="A64" s="117" t="str">
        <f>Sheet2!L72</f>
        <v>Šimko Jozef</v>
      </c>
      <c r="B64" s="115">
        <f>Sheet2!M72</f>
        <v>3</v>
      </c>
      <c r="C64" s="121">
        <f>Sheet2!N72</f>
        <v>9360</v>
      </c>
      <c r="D64" s="115">
        <f>Sheet2!O72</f>
        <v>4</v>
      </c>
      <c r="E64" s="121">
        <f>Sheet2!P72</f>
        <v>8580</v>
      </c>
      <c r="F64" s="115">
        <f>Sheet2!R72</f>
        <v>7</v>
      </c>
      <c r="G64" s="121">
        <f>Sheet2!S72</f>
        <v>17940</v>
      </c>
      <c r="H64" s="116" t="e">
        <f t="shared" si="5"/>
        <v>#REF!</v>
      </c>
      <c r="S64" t="e">
        <f t="shared" si="1"/>
        <v>#REF!</v>
      </c>
      <c r="T64" t="e">
        <f t="shared" si="2"/>
        <v>#REF!</v>
      </c>
      <c r="U64" t="e">
        <f t="shared" si="3"/>
        <v>#REF!</v>
      </c>
      <c r="V64" t="e">
        <f t="shared" si="4"/>
        <v>#REF!</v>
      </c>
    </row>
    <row r="65" spans="1:22" ht="14.25" x14ac:dyDescent="0.15">
      <c r="A65" s="117" t="str">
        <f>Sheet2!L96</f>
        <v>Hojstrič Vladimír</v>
      </c>
      <c r="B65" s="115">
        <f>Sheet2!M96</f>
        <v>3</v>
      </c>
      <c r="C65" s="121">
        <f>Sheet2!N96</f>
        <v>5800</v>
      </c>
      <c r="D65" s="115">
        <f>Sheet2!O96</f>
        <v>7</v>
      </c>
      <c r="E65" s="121">
        <f>Sheet2!P96</f>
        <v>7960</v>
      </c>
      <c r="F65" s="115">
        <f>Sheet2!R96</f>
        <v>10</v>
      </c>
      <c r="G65" s="121">
        <f>Sheet2!S96</f>
        <v>13760</v>
      </c>
      <c r="H65" s="116" t="e">
        <f t="shared" si="5"/>
        <v>#REF!</v>
      </c>
      <c r="S65" t="e">
        <f t="shared" si="1"/>
        <v>#REF!</v>
      </c>
      <c r="T65" t="e">
        <f t="shared" si="2"/>
        <v>#REF!</v>
      </c>
      <c r="U65" t="e">
        <f t="shared" si="3"/>
        <v>#REF!</v>
      </c>
      <c r="V65" t="e">
        <f t="shared" si="4"/>
        <v>#REF!</v>
      </c>
    </row>
    <row r="66" spans="1:22" ht="14.25" x14ac:dyDescent="0.15">
      <c r="A66" s="117" t="str">
        <f>Sheet2!L97</f>
        <v>Poročák Peter</v>
      </c>
      <c r="B66" s="115">
        <f>Sheet2!M97</f>
        <v>1</v>
      </c>
      <c r="C66" s="121">
        <f>Sheet2!N97</f>
        <v>11900</v>
      </c>
      <c r="D66" s="115">
        <f>Sheet2!O97</f>
        <v>1</v>
      </c>
      <c r="E66" s="121">
        <f>Sheet2!P97</f>
        <v>11380</v>
      </c>
      <c r="F66" s="115">
        <f>Sheet2!R97</f>
        <v>2</v>
      </c>
      <c r="G66" s="121">
        <f>Sheet2!S97</f>
        <v>23280</v>
      </c>
      <c r="H66" s="116" t="e">
        <f t="shared" si="5"/>
        <v>#REF!</v>
      </c>
      <c r="S66" t="e">
        <f t="shared" si="1"/>
        <v>#REF!</v>
      </c>
      <c r="T66" t="e">
        <f t="shared" si="2"/>
        <v>#REF!</v>
      </c>
      <c r="U66" t="e">
        <f t="shared" si="3"/>
        <v>#REF!</v>
      </c>
      <c r="V66" t="e">
        <f t="shared" si="4"/>
        <v>#REF!</v>
      </c>
    </row>
    <row r="67" spans="1:22" ht="14.25" x14ac:dyDescent="0.15">
      <c r="A67" s="117" t="str">
        <f>Sheet2!L81</f>
        <v>Koller Roland</v>
      </c>
      <c r="B67" s="115">
        <f>Sheet2!M81</f>
        <v>12.5</v>
      </c>
      <c r="C67" s="121">
        <f>Sheet2!N81</f>
        <v>940</v>
      </c>
      <c r="D67" s="115">
        <f>Sheet2!O81</f>
        <v>10</v>
      </c>
      <c r="E67" s="121">
        <f>Sheet2!P81</f>
        <v>3600</v>
      </c>
      <c r="F67" s="115">
        <f>Sheet2!R81</f>
        <v>22.5</v>
      </c>
      <c r="G67" s="121">
        <f>Sheet2!S81</f>
        <v>4540</v>
      </c>
      <c r="H67" s="116" t="e">
        <f t="shared" si="5"/>
        <v>#REF!</v>
      </c>
      <c r="S67" t="e">
        <f t="shared" si="1"/>
        <v>#REF!</v>
      </c>
      <c r="T67" t="e">
        <f t="shared" si="2"/>
        <v>#REF!</v>
      </c>
      <c r="U67" t="e">
        <f t="shared" si="3"/>
        <v>#REF!</v>
      </c>
      <c r="V67" t="e">
        <f t="shared" si="4"/>
        <v>#REF!</v>
      </c>
    </row>
    <row r="68" spans="1:22" ht="14.25" x14ac:dyDescent="0.15">
      <c r="A68" s="117" t="str">
        <f>Sheet2!L92</f>
        <v>cc</v>
      </c>
      <c r="B68" s="115">
        <f>Sheet2!M92</f>
        <v>28.5</v>
      </c>
      <c r="C68" s="121">
        <f>Sheet2!N92</f>
        <v>0</v>
      </c>
      <c r="D68" s="115">
        <f>Sheet2!O92</f>
        <v>28.5</v>
      </c>
      <c r="E68" s="121">
        <f>Sheet2!P92</f>
        <v>-2</v>
      </c>
      <c r="F68" s="115">
        <f>Sheet2!R92</f>
        <v>57</v>
      </c>
      <c r="G68" s="121">
        <f>Sheet2!S92</f>
        <v>-2</v>
      </c>
      <c r="H68" s="116" t="e">
        <f t="shared" si="5"/>
        <v>#REF!</v>
      </c>
      <c r="S68" t="e">
        <f t="shared" si="1"/>
        <v>#REF!</v>
      </c>
      <c r="T68" t="e">
        <f t="shared" si="2"/>
        <v>#REF!</v>
      </c>
      <c r="U68" t="e">
        <f t="shared" si="3"/>
        <v>#REF!</v>
      </c>
      <c r="V68" t="e">
        <f t="shared" si="4"/>
        <v>#REF!</v>
      </c>
    </row>
    <row r="69" spans="1:22" ht="14.25" x14ac:dyDescent="0.15">
      <c r="A69" s="117" t="str">
        <f>Sheet2!L86</f>
        <v>Kasan Andrej</v>
      </c>
      <c r="B69" s="115">
        <f>Sheet2!M86</f>
        <v>7.5</v>
      </c>
      <c r="C69" s="121">
        <f>Sheet2!N86</f>
        <v>3340</v>
      </c>
      <c r="D69" s="115">
        <f>Sheet2!O86</f>
        <v>8</v>
      </c>
      <c r="E69" s="121">
        <f>Sheet2!P86</f>
        <v>3510</v>
      </c>
      <c r="F69" s="115">
        <f>Sheet2!R86</f>
        <v>15.5</v>
      </c>
      <c r="G69" s="121">
        <f>Sheet2!S86</f>
        <v>6850</v>
      </c>
      <c r="H69" s="116" t="e">
        <f t="shared" ref="H69:H76" si="6">V69</f>
        <v>#REF!</v>
      </c>
      <c r="S69" t="e">
        <f t="shared" si="1"/>
        <v>#REF!</v>
      </c>
      <c r="T69" t="e">
        <f t="shared" si="2"/>
        <v>#REF!</v>
      </c>
      <c r="U69" t="e">
        <f t="shared" si="3"/>
        <v>#REF!</v>
      </c>
      <c r="V69" t="e">
        <f t="shared" si="4"/>
        <v>#REF!</v>
      </c>
    </row>
    <row r="70" spans="1:22" ht="14.25" x14ac:dyDescent="0.15">
      <c r="A70" s="117" t="str">
        <f>Sheet2!L93</f>
        <v>c</v>
      </c>
      <c r="B70" s="115">
        <f>Sheet2!M93</f>
        <v>28.5</v>
      </c>
      <c r="C70" s="121">
        <f>Sheet2!N93</f>
        <v>-2</v>
      </c>
      <c r="D70" s="115">
        <f>Sheet2!O93</f>
        <v>28.5</v>
      </c>
      <c r="E70" s="121">
        <f>Sheet2!P93</f>
        <v>-2</v>
      </c>
      <c r="F70" s="115">
        <f>Sheet2!R93</f>
        <v>57</v>
      </c>
      <c r="G70" s="121">
        <f>Sheet2!S93</f>
        <v>-4</v>
      </c>
      <c r="H70" s="116" t="e">
        <f t="shared" si="6"/>
        <v>#REF!</v>
      </c>
      <c r="S70" t="e">
        <f t="shared" ref="S70:S72" si="7">RANK(F70,$F$5:$F$72,1)</f>
        <v>#REF!</v>
      </c>
      <c r="T70" t="e">
        <f t="shared" ref="T70:T72" si="8">RANK(G70,$G$5:$G$72,0)</f>
        <v>#REF!</v>
      </c>
      <c r="U70" t="e">
        <f t="shared" ref="U70:U72" si="9">S70+0.00001*T70</f>
        <v>#REF!</v>
      </c>
      <c r="V70" t="e">
        <f t="shared" ref="V70:V72" si="10">RANK(U70,$U$5:$U$72,1)</f>
        <v>#REF!</v>
      </c>
    </row>
    <row r="71" spans="1:22" ht="14.25" x14ac:dyDescent="0.15">
      <c r="A71" s="117" t="str">
        <f>Sheet2!L85</f>
        <v>Tamáš Ľudovít</v>
      </c>
      <c r="B71" s="115">
        <f>Sheet2!M85</f>
        <v>9</v>
      </c>
      <c r="C71" s="121">
        <f>Sheet2!N85</f>
        <v>3420</v>
      </c>
      <c r="D71" s="115">
        <f>Sheet2!O85</f>
        <v>6</v>
      </c>
      <c r="E71" s="121">
        <f>Sheet2!P85</f>
        <v>8480</v>
      </c>
      <c r="F71" s="115">
        <f>Sheet2!R85</f>
        <v>15</v>
      </c>
      <c r="G71" s="121">
        <f>Sheet2!S85</f>
        <v>11900</v>
      </c>
      <c r="H71" s="116" t="e">
        <f t="shared" si="6"/>
        <v>#REF!</v>
      </c>
      <c r="S71" t="e">
        <f t="shared" si="7"/>
        <v>#REF!</v>
      </c>
      <c r="T71" t="e">
        <f t="shared" si="8"/>
        <v>#REF!</v>
      </c>
      <c r="U71" t="e">
        <f t="shared" si="9"/>
        <v>#REF!</v>
      </c>
      <c r="V71" t="e">
        <f t="shared" si="10"/>
        <v>#REF!</v>
      </c>
    </row>
    <row r="72" spans="1:22" ht="14.25" x14ac:dyDescent="0.15">
      <c r="A72" s="117" t="str">
        <f>Sheet2!L94</f>
        <v>g</v>
      </c>
      <c r="B72" s="115">
        <f>Sheet2!M94</f>
        <v>28.5</v>
      </c>
      <c r="C72" s="121">
        <f>Sheet2!N94</f>
        <v>-2</v>
      </c>
      <c r="D72" s="115">
        <f>Sheet2!O94</f>
        <v>28.5</v>
      </c>
      <c r="E72" s="121">
        <f>Sheet2!P94</f>
        <v>-2</v>
      </c>
      <c r="F72" s="115">
        <f>Sheet2!R94</f>
        <v>57</v>
      </c>
      <c r="G72" s="121">
        <f>Sheet2!S94</f>
        <v>-4</v>
      </c>
      <c r="H72" s="116" t="e">
        <f t="shared" si="6"/>
        <v>#REF!</v>
      </c>
      <c r="S72" t="e">
        <f t="shared" si="7"/>
        <v>#REF!</v>
      </c>
      <c r="T72" t="e">
        <f t="shared" si="8"/>
        <v>#REF!</v>
      </c>
      <c r="U72" t="e">
        <f t="shared" si="9"/>
        <v>#REF!</v>
      </c>
      <c r="V72" t="e">
        <f t="shared" si="10"/>
        <v>#REF!</v>
      </c>
    </row>
    <row r="73" spans="1:22" ht="14.25" x14ac:dyDescent="0.15">
      <c r="A73" s="117" t="str">
        <f>Sheet2!L73</f>
        <v>Horváth Oszkár</v>
      </c>
      <c r="B73" s="115">
        <f>Sheet2!M73</f>
        <v>4</v>
      </c>
      <c r="C73" s="121">
        <f>Sheet2!N73</f>
        <v>5740</v>
      </c>
      <c r="D73" s="115">
        <f>Sheet2!O73</f>
        <v>10</v>
      </c>
      <c r="E73" s="121">
        <f>Sheet2!P73</f>
        <v>2960</v>
      </c>
      <c r="F73" s="115">
        <f>Sheet2!R73</f>
        <v>14</v>
      </c>
      <c r="G73" s="121">
        <f>Sheet2!S73</f>
        <v>8700</v>
      </c>
      <c r="H73" s="116">
        <f t="shared" si="6"/>
        <v>0</v>
      </c>
    </row>
    <row r="74" spans="1:22" ht="14.25" x14ac:dyDescent="0.15">
      <c r="A74" s="117" t="str">
        <f>Sheet2!L74</f>
        <v>Hirjak Peter</v>
      </c>
      <c r="B74" s="115">
        <f>Sheet2!M74</f>
        <v>6</v>
      </c>
      <c r="C74" s="121">
        <f>Sheet2!N74</f>
        <v>3880</v>
      </c>
      <c r="D74" s="115">
        <f>Sheet2!O74</f>
        <v>2</v>
      </c>
      <c r="E74" s="121">
        <f>Sheet2!P74</f>
        <v>8800</v>
      </c>
      <c r="F74" s="115">
        <f>Sheet2!R74</f>
        <v>8</v>
      </c>
      <c r="G74" s="121">
        <f>Sheet2!S74</f>
        <v>12680</v>
      </c>
      <c r="H74" s="116">
        <f t="shared" si="6"/>
        <v>0</v>
      </c>
    </row>
    <row r="75" spans="1:22" ht="14.25" x14ac:dyDescent="0.15">
      <c r="A75" s="117" t="str">
        <f>Sheet2!L52</f>
        <v>Paksi Nick</v>
      </c>
      <c r="B75" s="115">
        <f>Sheet2!M52</f>
        <v>1</v>
      </c>
      <c r="C75" s="121">
        <f>Sheet2!N52</f>
        <v>14210</v>
      </c>
      <c r="D75" s="115">
        <f>Sheet2!O52</f>
        <v>4</v>
      </c>
      <c r="E75" s="121">
        <f>Sheet2!P52</f>
        <v>7340</v>
      </c>
      <c r="F75" s="115">
        <f>Sheet2!R52</f>
        <v>5</v>
      </c>
      <c r="G75" s="121">
        <f>Sheet2!S52</f>
        <v>21550</v>
      </c>
      <c r="H75" s="116">
        <f t="shared" si="6"/>
        <v>0</v>
      </c>
    </row>
    <row r="76" spans="1:22" ht="14.25" x14ac:dyDescent="0.15">
      <c r="A76" s="117" t="str">
        <f>Sheet2!L75</f>
        <v>Kolodý Matúš</v>
      </c>
      <c r="B76" s="115">
        <f>Sheet2!M75</f>
        <v>8</v>
      </c>
      <c r="C76" s="121">
        <f>Sheet2!N75</f>
        <v>3940</v>
      </c>
      <c r="D76" s="115">
        <f>Sheet2!O75</f>
        <v>10</v>
      </c>
      <c r="E76" s="121">
        <f>Sheet2!P75</f>
        <v>4190</v>
      </c>
      <c r="F76" s="115">
        <f>Sheet2!R75</f>
        <v>18</v>
      </c>
      <c r="G76" s="121">
        <f>Sheet2!S75</f>
        <v>8130</v>
      </c>
      <c r="H76" s="116">
        <f t="shared" si="6"/>
        <v>0</v>
      </c>
    </row>
  </sheetData>
  <autoFilter ref="A4:H4" xr:uid="{00000000-0009-0000-0000-00000A000000}">
    <sortState xmlns:xlrd2="http://schemas.microsoft.com/office/spreadsheetml/2017/richdata2" ref="A5:H76">
      <sortCondition ref="H4"/>
    </sortState>
  </autoFilter>
  <sortState xmlns:xlrd2="http://schemas.microsoft.com/office/spreadsheetml/2017/richdata2" ref="A5:H72">
    <sortCondition ref="H5:H72"/>
  </sortState>
  <mergeCells count="4">
    <mergeCell ref="A1:H2"/>
    <mergeCell ref="B3:C3"/>
    <mergeCell ref="D3:E3"/>
    <mergeCell ref="F3:G3"/>
  </mergeCells>
  <pageMargins left="0.7" right="0.7" top="0.75" bottom="0.75" header="0.3" footer="0.3"/>
  <pageSetup paperSize="9" orientation="portrait" r:id="rId1"/>
  <colBreaks count="1" manualBreakCount="1">
    <brk id="17"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A4:S124"/>
  <sheetViews>
    <sheetView topLeftCell="A85" workbookViewId="0">
      <selection activeCell="R124" sqref="R124"/>
    </sheetView>
  </sheetViews>
  <sheetFormatPr defaultRowHeight="12.75" x14ac:dyDescent="0.15"/>
  <cols>
    <col min="1" max="1" width="31.95703125" customWidth="1"/>
    <col min="5" max="5" width="15.1015625" bestFit="1" customWidth="1"/>
    <col min="6" max="6" width="2.96484375" bestFit="1" customWidth="1"/>
    <col min="12" max="12" width="17.6640625" bestFit="1" customWidth="1"/>
  </cols>
  <sheetData>
    <row r="4" spans="1:19" x14ac:dyDescent="0.15">
      <c r="M4" t="s">
        <v>130</v>
      </c>
      <c r="N4" t="s">
        <v>130</v>
      </c>
      <c r="O4" t="s">
        <v>131</v>
      </c>
      <c r="P4" t="s">
        <v>131</v>
      </c>
    </row>
    <row r="5" spans="1:19" x14ac:dyDescent="0.15">
      <c r="A5" t="str">
        <f>'družstvá 1.preteky'!C5</f>
        <v>Scheibenreif Ľudovít</v>
      </c>
      <c r="B5">
        <f>'družstvá 1.preteky'!E6</f>
        <v>5</v>
      </c>
      <c r="C5">
        <f>'družstvá 1.preteky'!D6</f>
        <v>5660</v>
      </c>
      <c r="L5" t="str">
        <f>A5</f>
        <v>Scheibenreif Ľudovít</v>
      </c>
      <c r="M5">
        <f>VLOOKUP($L5,$A$5:$C$124,COLUMN($B$5:$B$124),0)</f>
        <v>5</v>
      </c>
      <c r="N5">
        <f>VLOOKUP($L5,$A$5:$C$124,COLUMN($C$5:$C$124),0)</f>
        <v>5660</v>
      </c>
      <c r="O5">
        <f>VLOOKUP($L5,Sheet1!$A$5:$C$124,COLUMN(Sheet1!$B$5:$B$124),0)</f>
        <v>10</v>
      </c>
      <c r="P5">
        <f>VLOOKUP($L5,Sheet1!$A$5:$C$124,COLUMN(Sheet1!$C$5:$C$124),0)</f>
        <v>3540</v>
      </c>
      <c r="R5">
        <f>O5+M5</f>
        <v>15</v>
      </c>
      <c r="S5">
        <f>N5+P5</f>
        <v>9200</v>
      </c>
    </row>
    <row r="6" spans="1:19" x14ac:dyDescent="0.15">
      <c r="A6" t="str">
        <f>'družstvá 1.preteky'!C7</f>
        <v>Hason Marián</v>
      </c>
      <c r="B6">
        <f>'družstvá 1.preteky'!E8</f>
        <v>3</v>
      </c>
      <c r="C6">
        <f>'družstvá 1.preteky'!D8</f>
        <v>8440</v>
      </c>
      <c r="L6" t="str">
        <f t="shared" ref="L6:L69" si="0">A6</f>
        <v>Hason Marián</v>
      </c>
      <c r="M6">
        <f t="shared" ref="M6:M69" si="1">VLOOKUP($L6,$A$5:$C$124,COLUMN($B$5:$B$124),0)</f>
        <v>3</v>
      </c>
      <c r="N6">
        <f t="shared" ref="N6:N69" si="2">VLOOKUP($L6,$A$5:$C$124,COLUMN($C$5:$C$124),0)</f>
        <v>8440</v>
      </c>
      <c r="O6">
        <f>VLOOKUP($L6,Sheet1!$A$5:$C$124,COLUMN(Sheet1!$B$5:$B$124),0)</f>
        <v>1</v>
      </c>
      <c r="P6">
        <f>VLOOKUP($L6,Sheet1!$A$5:$C$124,COLUMN(Sheet1!$C$5:$C$124),0)</f>
        <v>15310</v>
      </c>
      <c r="R6">
        <f t="shared" ref="R6:R69" si="3">O6+M6</f>
        <v>4</v>
      </c>
      <c r="S6">
        <f t="shared" ref="S6:S69" si="4">N6+P6</f>
        <v>23750</v>
      </c>
    </row>
    <row r="7" spans="1:19" x14ac:dyDescent="0.15">
      <c r="A7" t="str">
        <f>'družstvá 1.preteky'!C9</f>
        <v>Szikonya Kristián</v>
      </c>
      <c r="B7">
        <f>'družstvá 1.preteky'!E10</f>
        <v>1</v>
      </c>
      <c r="C7">
        <f>'družstvá 1.preteky'!D10</f>
        <v>23340</v>
      </c>
      <c r="L7" t="str">
        <f t="shared" si="0"/>
        <v>Szikonya Kristián</v>
      </c>
      <c r="M7">
        <f t="shared" si="1"/>
        <v>1</v>
      </c>
      <c r="N7">
        <f t="shared" si="2"/>
        <v>23340</v>
      </c>
      <c r="O7">
        <f>VLOOKUP($L7,Sheet1!$A$5:$C$124,COLUMN(Sheet1!$B$5:$B$124),0)</f>
        <v>1</v>
      </c>
      <c r="P7">
        <f>VLOOKUP($L7,Sheet1!$A$5:$C$124,COLUMN(Sheet1!$C$5:$C$124),0)</f>
        <v>10820</v>
      </c>
      <c r="R7">
        <f t="shared" si="3"/>
        <v>2</v>
      </c>
      <c r="S7">
        <f t="shared" si="4"/>
        <v>34160</v>
      </c>
    </row>
    <row r="8" spans="1:19" x14ac:dyDescent="0.15">
      <c r="A8" t="str">
        <f>'družstvá 1.preteky'!C11</f>
        <v>Stanek Karel</v>
      </c>
      <c r="B8">
        <f>'družstvá 1.preteky'!E12</f>
        <v>10</v>
      </c>
      <c r="C8">
        <f>'družstvá 1.preteky'!D12</f>
        <v>4480</v>
      </c>
      <c r="L8" t="str">
        <f t="shared" si="0"/>
        <v>Stanek Karel</v>
      </c>
      <c r="M8">
        <f t="shared" si="1"/>
        <v>10</v>
      </c>
      <c r="N8">
        <f t="shared" si="2"/>
        <v>4480</v>
      </c>
      <c r="O8">
        <f>VLOOKUP($L8,Sheet1!$A$5:$C$124,COLUMN(Sheet1!$B$5:$B$124),0)</f>
        <v>12</v>
      </c>
      <c r="P8">
        <f>VLOOKUP($L8,Sheet1!$A$5:$C$124,COLUMN(Sheet1!$C$5:$C$124),0)</f>
        <v>1720</v>
      </c>
      <c r="R8">
        <f t="shared" si="3"/>
        <v>22</v>
      </c>
      <c r="S8">
        <f t="shared" si="4"/>
        <v>6200</v>
      </c>
    </row>
    <row r="9" spans="1:19" x14ac:dyDescent="0.15">
      <c r="A9" t="str">
        <f>'družstvá 1.preteky'!C13</f>
        <v>Kopinec David</v>
      </c>
      <c r="B9">
        <f>'družstvá 1.preteky'!E14</f>
        <v>5</v>
      </c>
      <c r="C9">
        <f>'družstvá 1.preteky'!D14</f>
        <v>9380</v>
      </c>
      <c r="L9" t="str">
        <f t="shared" si="0"/>
        <v>Kopinec David</v>
      </c>
      <c r="M9">
        <f t="shared" si="1"/>
        <v>5</v>
      </c>
      <c r="N9">
        <f t="shared" si="2"/>
        <v>9380</v>
      </c>
      <c r="O9">
        <f>VLOOKUP($L9,Sheet1!$A$5:$C$124,COLUMN(Sheet1!$B$5:$B$124),0)</f>
        <v>3</v>
      </c>
      <c r="P9">
        <f>VLOOKUP($L9,Sheet1!$A$5:$C$124,COLUMN(Sheet1!$C$5:$C$124),0)</f>
        <v>8460</v>
      </c>
      <c r="R9">
        <f t="shared" si="3"/>
        <v>8</v>
      </c>
      <c r="S9">
        <f t="shared" si="4"/>
        <v>17840</v>
      </c>
    </row>
    <row r="10" spans="1:19" x14ac:dyDescent="0.15">
      <c r="A10" t="str">
        <f>'družstvá 1.preteky'!C15</f>
        <v>Šulan Roman</v>
      </c>
      <c r="B10">
        <f>'družstvá 1.preteky'!E16</f>
        <v>11</v>
      </c>
      <c r="C10">
        <f>'družstvá 1.preteky'!D16</f>
        <v>3700</v>
      </c>
      <c r="L10" t="str">
        <f t="shared" si="0"/>
        <v>Šulan Roman</v>
      </c>
      <c r="M10">
        <f t="shared" si="1"/>
        <v>11</v>
      </c>
      <c r="N10">
        <f t="shared" si="2"/>
        <v>3700</v>
      </c>
      <c r="O10">
        <f>VLOOKUP($L10,Sheet1!$A$5:$C$124,COLUMN(Sheet1!$B$5:$B$124),0)</f>
        <v>12</v>
      </c>
      <c r="P10">
        <f>VLOOKUP($L10,Sheet1!$A$5:$C$124,COLUMN(Sheet1!$C$5:$C$124),0)</f>
        <v>2720</v>
      </c>
      <c r="R10">
        <f t="shared" si="3"/>
        <v>23</v>
      </c>
      <c r="S10">
        <f t="shared" si="4"/>
        <v>6420</v>
      </c>
    </row>
    <row r="11" spans="1:19" x14ac:dyDescent="0.15">
      <c r="A11" t="str">
        <f>'družstvá 1.preteky'!C17</f>
        <v>Vajdulák Leonard</v>
      </c>
      <c r="B11">
        <f>'družstvá 1.preteky'!E18</f>
        <v>8</v>
      </c>
      <c r="C11">
        <f>'družstvá 1.preteky'!D18</f>
        <v>6240</v>
      </c>
      <c r="L11" t="str">
        <f t="shared" si="0"/>
        <v>Vajdulák Leonard</v>
      </c>
      <c r="M11">
        <f t="shared" si="1"/>
        <v>8</v>
      </c>
      <c r="N11">
        <f t="shared" si="2"/>
        <v>6240</v>
      </c>
      <c r="O11">
        <f>VLOOKUP($L11,Sheet1!$A$5:$C$124,COLUMN(Sheet1!$B$5:$B$124),0)</f>
        <v>3</v>
      </c>
      <c r="P11">
        <f>VLOOKUP($L11,Sheet1!$A$5:$C$124,COLUMN(Sheet1!$C$5:$C$124),0)</f>
        <v>7780</v>
      </c>
      <c r="R11">
        <f t="shared" si="3"/>
        <v>11</v>
      </c>
      <c r="S11">
        <f t="shared" si="4"/>
        <v>14020</v>
      </c>
    </row>
    <row r="12" spans="1:19" x14ac:dyDescent="0.15">
      <c r="A12" t="str">
        <f>'družstvá 1.preteky'!C19</f>
        <v>Rovenský Ivan</v>
      </c>
      <c r="B12">
        <f>'družstvá 1.preteky'!E20</f>
        <v>8</v>
      </c>
      <c r="C12">
        <f>'družstvá 1.preteky'!D20</f>
        <v>3340</v>
      </c>
      <c r="L12" t="str">
        <f t="shared" si="0"/>
        <v>Rovenský Ivan</v>
      </c>
      <c r="M12">
        <f t="shared" si="1"/>
        <v>8</v>
      </c>
      <c r="N12">
        <f t="shared" si="2"/>
        <v>3340</v>
      </c>
      <c r="O12">
        <f>VLOOKUP($L12,Sheet1!$A$5:$C$124,COLUMN(Sheet1!$B$5:$B$124),0)</f>
        <v>6</v>
      </c>
      <c r="P12">
        <f>VLOOKUP($L12,Sheet1!$A$5:$C$124,COLUMN(Sheet1!$C$5:$C$124),0)</f>
        <v>5000</v>
      </c>
      <c r="R12">
        <f t="shared" si="3"/>
        <v>14</v>
      </c>
      <c r="S12">
        <f t="shared" si="4"/>
        <v>8340</v>
      </c>
    </row>
    <row r="13" spans="1:19" x14ac:dyDescent="0.15">
      <c r="A13" t="str">
        <f>'družstvá 1.preteky'!C21</f>
        <v>Szabó Ladislav</v>
      </c>
      <c r="B13">
        <f>'družstvá 1.preteky'!E22</f>
        <v>7</v>
      </c>
      <c r="C13">
        <f>'družstvá 1.preteky'!D22</f>
        <v>4560</v>
      </c>
      <c r="L13" t="str">
        <f t="shared" si="0"/>
        <v>Szabó Ladislav</v>
      </c>
      <c r="M13">
        <f t="shared" si="1"/>
        <v>7</v>
      </c>
      <c r="N13">
        <f t="shared" si="2"/>
        <v>4560</v>
      </c>
      <c r="O13">
        <f>VLOOKUP($L13,Sheet1!$A$5:$C$124,COLUMN(Sheet1!$B$5:$B$124),0)</f>
        <v>8</v>
      </c>
      <c r="P13">
        <f>VLOOKUP($L13,Sheet1!$A$5:$C$124,COLUMN(Sheet1!$C$5:$C$124),0)</f>
        <v>4680</v>
      </c>
      <c r="R13">
        <f t="shared" si="3"/>
        <v>15</v>
      </c>
      <c r="S13">
        <f t="shared" si="4"/>
        <v>9240</v>
      </c>
    </row>
    <row r="14" spans="1:19" x14ac:dyDescent="0.15">
      <c r="A14" t="str">
        <f>'družstvá 1.preteky'!C23</f>
        <v>Beniš Ján</v>
      </c>
      <c r="B14">
        <f>'družstvá 1.preteky'!E24</f>
        <v>12</v>
      </c>
      <c r="C14">
        <f>'družstvá 1.preteky'!D24</f>
        <v>2340</v>
      </c>
      <c r="L14" t="str">
        <f t="shared" si="0"/>
        <v>Beniš Ján</v>
      </c>
      <c r="M14">
        <f t="shared" si="1"/>
        <v>12</v>
      </c>
      <c r="N14">
        <f t="shared" si="2"/>
        <v>2340</v>
      </c>
      <c r="O14">
        <f>VLOOKUP($L14,Sheet1!$A$5:$C$124,COLUMN(Sheet1!$B$5:$B$124),0)</f>
        <v>13</v>
      </c>
      <c r="P14">
        <f>VLOOKUP($L14,Sheet1!$A$5:$C$124,COLUMN(Sheet1!$C$5:$C$124),0)</f>
        <v>2400</v>
      </c>
      <c r="R14">
        <f t="shared" si="3"/>
        <v>25</v>
      </c>
      <c r="S14">
        <f t="shared" si="4"/>
        <v>4740</v>
      </c>
    </row>
    <row r="15" spans="1:19" x14ac:dyDescent="0.15">
      <c r="A15" t="str">
        <f>'družstvá 1.preteky'!C25</f>
        <v>Krasnický Michal</v>
      </c>
      <c r="B15">
        <f>'družstvá 1.preteky'!E26</f>
        <v>12</v>
      </c>
      <c r="C15">
        <f>'družstvá 1.preteky'!D26</f>
        <v>860</v>
      </c>
      <c r="L15" t="str">
        <f t="shared" si="0"/>
        <v>Krasnický Michal</v>
      </c>
      <c r="M15">
        <f t="shared" si="1"/>
        <v>12</v>
      </c>
      <c r="N15">
        <f t="shared" si="2"/>
        <v>860</v>
      </c>
      <c r="O15">
        <f>VLOOKUP($L15,Sheet1!$A$5:$C$124,COLUMN(Sheet1!$B$5:$B$124),0)</f>
        <v>11</v>
      </c>
      <c r="P15">
        <f>VLOOKUP($L15,Sheet1!$A$5:$C$124,COLUMN(Sheet1!$C$5:$C$124),0)</f>
        <v>2840</v>
      </c>
      <c r="R15">
        <f t="shared" si="3"/>
        <v>23</v>
      </c>
      <c r="S15">
        <f t="shared" si="4"/>
        <v>3700</v>
      </c>
    </row>
    <row r="16" spans="1:19" x14ac:dyDescent="0.15">
      <c r="A16" t="str">
        <f>'družstvá 1.preteky'!C27</f>
        <v>Luhový Peter</v>
      </c>
      <c r="B16">
        <f>'družstvá 1.preteky'!E28</f>
        <v>9</v>
      </c>
      <c r="C16">
        <f>'družstvá 1.preteky'!D28</f>
        <v>2660</v>
      </c>
      <c r="L16" t="str">
        <f t="shared" si="0"/>
        <v>Luhový Peter</v>
      </c>
      <c r="M16">
        <f t="shared" si="1"/>
        <v>9</v>
      </c>
      <c r="N16">
        <f t="shared" si="2"/>
        <v>2660</v>
      </c>
      <c r="O16">
        <f>VLOOKUP($L16,Sheet1!$A$5:$C$124,COLUMN(Sheet1!$B$5:$B$124),0)</f>
        <v>13</v>
      </c>
      <c r="P16">
        <f>VLOOKUP($L16,Sheet1!$A$5:$C$124,COLUMN(Sheet1!$C$5:$C$124),0)</f>
        <v>300</v>
      </c>
      <c r="R16">
        <f t="shared" si="3"/>
        <v>22</v>
      </c>
      <c r="S16">
        <f t="shared" si="4"/>
        <v>2960</v>
      </c>
    </row>
    <row r="17" spans="1:19" x14ac:dyDescent="0.15">
      <c r="A17" t="str">
        <f>'družstvá 1.preteky'!C29</f>
        <v>Molnár Patrik</v>
      </c>
      <c r="B17">
        <f>'družstvá 1.preteky'!E30</f>
        <v>9</v>
      </c>
      <c r="C17">
        <f>'družstvá 1.preteky'!D30</f>
        <v>5140</v>
      </c>
      <c r="L17" t="str">
        <f t="shared" si="0"/>
        <v>Molnár Patrik</v>
      </c>
      <c r="M17">
        <f t="shared" si="1"/>
        <v>9</v>
      </c>
      <c r="N17">
        <f t="shared" si="2"/>
        <v>5140</v>
      </c>
      <c r="O17">
        <f>VLOOKUP($L17,Sheet1!$A$5:$C$124,COLUMN(Sheet1!$B$5:$B$124),0)</f>
        <v>9</v>
      </c>
      <c r="P17">
        <f>VLOOKUP($L17,Sheet1!$A$5:$C$124,COLUMN(Sheet1!$C$5:$C$124),0)</f>
        <v>3280</v>
      </c>
      <c r="R17">
        <f t="shared" si="3"/>
        <v>18</v>
      </c>
      <c r="S17">
        <f t="shared" si="4"/>
        <v>8420</v>
      </c>
    </row>
    <row r="18" spans="1:19" x14ac:dyDescent="0.15">
      <c r="A18" t="str">
        <f>'družstvá 1.preteky'!C31</f>
        <v>Jenei Ľudovít</v>
      </c>
      <c r="B18">
        <f>'družstvá 1.preteky'!E32</f>
        <v>6</v>
      </c>
      <c r="C18">
        <f>'družstvá 1.preteky'!D32</f>
        <v>9300</v>
      </c>
      <c r="L18" t="str">
        <f t="shared" si="0"/>
        <v>Jenei Ľudovít</v>
      </c>
      <c r="M18">
        <f t="shared" si="1"/>
        <v>6</v>
      </c>
      <c r="N18">
        <f t="shared" si="2"/>
        <v>9300</v>
      </c>
      <c r="O18">
        <f>VLOOKUP($L18,Sheet1!$A$5:$C$124,COLUMN(Sheet1!$B$5:$B$124),0)</f>
        <v>12</v>
      </c>
      <c r="P18">
        <f>VLOOKUP($L18,Sheet1!$A$5:$C$124,COLUMN(Sheet1!$C$5:$C$124),0)</f>
        <v>2520</v>
      </c>
      <c r="R18">
        <f t="shared" si="3"/>
        <v>18</v>
      </c>
      <c r="S18">
        <f t="shared" si="4"/>
        <v>11820</v>
      </c>
    </row>
    <row r="19" spans="1:19" x14ac:dyDescent="0.15">
      <c r="A19" t="str">
        <f>'družstvá 1.preteky'!C33</f>
        <v>Matula Pavol</v>
      </c>
      <c r="B19">
        <f>'družstvá 1.preteky'!E34</f>
        <v>7</v>
      </c>
      <c r="C19">
        <f>'družstvá 1.preteky'!D34</f>
        <v>8140</v>
      </c>
      <c r="L19" t="str">
        <f t="shared" si="0"/>
        <v>Matula Pavol</v>
      </c>
      <c r="M19">
        <f t="shared" si="1"/>
        <v>7</v>
      </c>
      <c r="N19">
        <f t="shared" si="2"/>
        <v>8140</v>
      </c>
      <c r="O19">
        <f>VLOOKUP($L19,Sheet1!$A$5:$C$124,COLUMN(Sheet1!$B$5:$B$124),0)</f>
        <v>7</v>
      </c>
      <c r="P19">
        <f>VLOOKUP($L19,Sheet1!$A$5:$C$124,COLUMN(Sheet1!$C$5:$C$124),0)</f>
        <v>5910</v>
      </c>
      <c r="R19">
        <f t="shared" si="3"/>
        <v>14</v>
      </c>
      <c r="S19">
        <f t="shared" si="4"/>
        <v>14050</v>
      </c>
    </row>
    <row r="20" spans="1:19" x14ac:dyDescent="0.15">
      <c r="A20" t="str">
        <f>'družstvá 1.preteky'!C35</f>
        <v>Gažo Milan</v>
      </c>
      <c r="B20">
        <f>'družstvá 1.preteky'!E36</f>
        <v>1</v>
      </c>
      <c r="C20">
        <f>'družstvá 1.preteky'!D36</f>
        <v>15120</v>
      </c>
      <c r="L20" t="str">
        <f t="shared" si="0"/>
        <v>Gažo Milan</v>
      </c>
      <c r="M20">
        <f t="shared" si="1"/>
        <v>1</v>
      </c>
      <c r="N20">
        <f t="shared" si="2"/>
        <v>15120</v>
      </c>
      <c r="O20">
        <f>VLOOKUP($L20,Sheet1!$A$5:$C$124,COLUMN(Sheet1!$B$5:$B$124),0)</f>
        <v>8</v>
      </c>
      <c r="P20">
        <f>VLOOKUP($L20,Sheet1!$A$5:$C$124,COLUMN(Sheet1!$C$5:$C$124),0)</f>
        <v>5040</v>
      </c>
      <c r="R20">
        <f t="shared" si="3"/>
        <v>9</v>
      </c>
      <c r="S20">
        <f t="shared" si="4"/>
        <v>20160</v>
      </c>
    </row>
    <row r="21" spans="1:19" x14ac:dyDescent="0.15">
      <c r="A21" t="str">
        <f>'družstvá 1.preteky'!C37</f>
        <v>Korman Patrik</v>
      </c>
      <c r="B21">
        <f>'družstvá 1.preteky'!E38</f>
        <v>13</v>
      </c>
      <c r="C21">
        <f>'družstvá 1.preteky'!D38</f>
        <v>1900</v>
      </c>
      <c r="L21" t="str">
        <f t="shared" si="0"/>
        <v>Korman Patrik</v>
      </c>
      <c r="M21">
        <f t="shared" si="1"/>
        <v>13</v>
      </c>
      <c r="N21">
        <f t="shared" si="2"/>
        <v>1900</v>
      </c>
      <c r="O21">
        <f>VLOOKUP($L21,Sheet1!$A$5:$C$124,COLUMN(Sheet1!$B$5:$B$124),0)</f>
        <v>7</v>
      </c>
      <c r="P21">
        <f>VLOOKUP($L21,Sheet1!$A$5:$C$124,COLUMN(Sheet1!$C$5:$C$124),0)</f>
        <v>4280</v>
      </c>
      <c r="R21">
        <f t="shared" si="3"/>
        <v>20</v>
      </c>
      <c r="S21">
        <f t="shared" si="4"/>
        <v>6180</v>
      </c>
    </row>
    <row r="22" spans="1:19" x14ac:dyDescent="0.15">
      <c r="A22" t="str">
        <f>'družstvá 1.preteky'!C39</f>
        <v>Foldes Zoltán</v>
      </c>
      <c r="B22">
        <f>'družstvá 1.preteky'!E40</f>
        <v>3</v>
      </c>
      <c r="C22">
        <f>'družstvá 1.preteky'!D40</f>
        <v>15060</v>
      </c>
      <c r="L22" t="str">
        <f t="shared" si="0"/>
        <v>Foldes Zoltán</v>
      </c>
      <c r="M22">
        <f t="shared" si="1"/>
        <v>3</v>
      </c>
      <c r="N22">
        <f t="shared" si="2"/>
        <v>15060</v>
      </c>
      <c r="O22">
        <f>VLOOKUP($L22,Sheet1!$A$5:$C$124,COLUMN(Sheet1!$B$5:$B$124),0)</f>
        <v>3</v>
      </c>
      <c r="P22">
        <f>VLOOKUP($L22,Sheet1!$A$5:$C$124,COLUMN(Sheet1!$C$5:$C$124),0)</f>
        <v>9120</v>
      </c>
      <c r="R22">
        <f t="shared" si="3"/>
        <v>6</v>
      </c>
      <c r="S22">
        <f t="shared" si="4"/>
        <v>24180</v>
      </c>
    </row>
    <row r="23" spans="1:19" x14ac:dyDescent="0.15">
      <c r="A23" t="str">
        <f>'družstvá 1.preteky'!C41</f>
        <v>Slamka Marek</v>
      </c>
      <c r="B23">
        <f>'družstvá 1.preteky'!E42</f>
        <v>2</v>
      </c>
      <c r="C23">
        <f>'družstvá 1.preteky'!D42</f>
        <v>10700</v>
      </c>
      <c r="L23" t="str">
        <f t="shared" si="0"/>
        <v>Slamka Marek</v>
      </c>
      <c r="M23">
        <f t="shared" si="1"/>
        <v>2</v>
      </c>
      <c r="N23">
        <f t="shared" si="2"/>
        <v>10700</v>
      </c>
      <c r="O23">
        <f>VLOOKUP($L23,Sheet1!$A$5:$C$124,COLUMN(Sheet1!$B$5:$B$124),0)</f>
        <v>4</v>
      </c>
      <c r="P23">
        <f>VLOOKUP($L23,Sheet1!$A$5:$C$124,COLUMN(Sheet1!$C$5:$C$124),0)</f>
        <v>6160</v>
      </c>
      <c r="R23">
        <f t="shared" si="3"/>
        <v>6</v>
      </c>
      <c r="S23">
        <f t="shared" si="4"/>
        <v>16860</v>
      </c>
    </row>
    <row r="24" spans="1:19" x14ac:dyDescent="0.15">
      <c r="A24" t="str">
        <f>'družstvá 1.preteky'!C43</f>
        <v>Hirjak Miroslav</v>
      </c>
      <c r="B24">
        <f>'družstvá 1.preteky'!E44</f>
        <v>4</v>
      </c>
      <c r="C24">
        <f>'družstvá 1.preteky'!D44</f>
        <v>12160</v>
      </c>
      <c r="L24" t="str">
        <f t="shared" si="0"/>
        <v>Hirjak Miroslav</v>
      </c>
      <c r="M24">
        <f t="shared" si="1"/>
        <v>4</v>
      </c>
      <c r="N24">
        <f t="shared" si="2"/>
        <v>12160</v>
      </c>
      <c r="O24">
        <f>VLOOKUP($L24,Sheet1!$A$5:$C$124,COLUMN(Sheet1!$B$5:$B$124),0)</f>
        <v>5</v>
      </c>
      <c r="P24">
        <f>VLOOKUP($L24,Sheet1!$A$5:$C$124,COLUMN(Sheet1!$C$5:$C$124),0)</f>
        <v>7480</v>
      </c>
      <c r="R24">
        <f t="shared" si="3"/>
        <v>9</v>
      </c>
      <c r="S24">
        <f t="shared" si="4"/>
        <v>19640</v>
      </c>
    </row>
    <row r="25" spans="1:19" x14ac:dyDescent="0.15">
      <c r="A25" t="str">
        <f>'družstvá 1.preteky'!C45</f>
        <v>Brašen Pavol</v>
      </c>
      <c r="B25">
        <f>'družstvá 1.preteky'!E46</f>
        <v>4</v>
      </c>
      <c r="C25">
        <f>'družstvá 1.preteky'!D46</f>
        <v>8100</v>
      </c>
      <c r="L25" t="str">
        <f t="shared" si="0"/>
        <v>Brašen Pavol</v>
      </c>
      <c r="M25">
        <f t="shared" si="1"/>
        <v>4</v>
      </c>
      <c r="N25">
        <f t="shared" si="2"/>
        <v>8100</v>
      </c>
      <c r="O25">
        <f>VLOOKUP($L25,Sheet1!$A$5:$C$124,COLUMN(Sheet1!$B$5:$B$124),0)</f>
        <v>9</v>
      </c>
      <c r="P25">
        <f>VLOOKUP($L25,Sheet1!$A$5:$C$124,COLUMN(Sheet1!$C$5:$C$124),0)</f>
        <v>4460</v>
      </c>
      <c r="R25">
        <f t="shared" si="3"/>
        <v>13</v>
      </c>
      <c r="S25">
        <f t="shared" si="4"/>
        <v>12560</v>
      </c>
    </row>
    <row r="26" spans="1:19" x14ac:dyDescent="0.15">
      <c r="A26" t="str">
        <f>'družstvá 1.preteky'!C47</f>
        <v>Bartakovics Richard</v>
      </c>
      <c r="B26">
        <f>'družstvá 1.preteky'!E48</f>
        <v>11</v>
      </c>
      <c r="C26">
        <f>'družstvá 1.preteky'!D48</f>
        <v>1780</v>
      </c>
      <c r="L26" t="str">
        <f t="shared" si="0"/>
        <v>Bartakovics Richard</v>
      </c>
      <c r="M26">
        <f t="shared" si="1"/>
        <v>11</v>
      </c>
      <c r="N26">
        <f t="shared" si="2"/>
        <v>1780</v>
      </c>
      <c r="O26">
        <f>VLOOKUP($L26,Sheet1!$A$5:$C$124,COLUMN(Sheet1!$B$5:$B$124),0)</f>
        <v>7</v>
      </c>
      <c r="P26">
        <f>VLOOKUP($L26,Sheet1!$A$5:$C$124,COLUMN(Sheet1!$C$5:$C$124),0)</f>
        <v>5640</v>
      </c>
      <c r="R26">
        <f t="shared" si="3"/>
        <v>18</v>
      </c>
      <c r="S26">
        <f t="shared" si="4"/>
        <v>7420</v>
      </c>
    </row>
    <row r="27" spans="1:19" x14ac:dyDescent="0.15">
      <c r="A27" t="str">
        <f>'družstvá 1.preteky'!C49</f>
        <v>Gyurkovits Jozef</v>
      </c>
      <c r="B27">
        <f>'družstvá 1.preteky'!E50</f>
        <v>10</v>
      </c>
      <c r="C27">
        <f>'družstvá 1.preteky'!D50</f>
        <v>2440</v>
      </c>
      <c r="L27" t="str">
        <f t="shared" si="0"/>
        <v>Gyurkovits Jozef</v>
      </c>
      <c r="M27">
        <f t="shared" si="1"/>
        <v>10</v>
      </c>
      <c r="N27">
        <f t="shared" si="2"/>
        <v>2440</v>
      </c>
      <c r="O27">
        <f>VLOOKUP($L27,Sheet1!$A$5:$C$124,COLUMN(Sheet1!$B$5:$B$124),0)</f>
        <v>8</v>
      </c>
      <c r="P27">
        <f>VLOOKUP($L27,Sheet1!$A$5:$C$124,COLUMN(Sheet1!$C$5:$C$124),0)</f>
        <v>3700</v>
      </c>
      <c r="R27">
        <f t="shared" si="3"/>
        <v>18</v>
      </c>
      <c r="S27">
        <f t="shared" si="4"/>
        <v>6140</v>
      </c>
    </row>
    <row r="28" spans="1:19" x14ac:dyDescent="0.15">
      <c r="A28" t="str">
        <f>'družstvá 1.preteky'!C51</f>
        <v>Pavelka Roman st</v>
      </c>
      <c r="B28">
        <f>'družstvá 1.preteky'!E52</f>
        <v>2</v>
      </c>
      <c r="C28">
        <f>'družstvá 1.preteky'!D52</f>
        <v>16400</v>
      </c>
      <c r="L28" t="str">
        <f t="shared" si="0"/>
        <v>Pavelka Roman st</v>
      </c>
      <c r="M28">
        <f t="shared" si="1"/>
        <v>2</v>
      </c>
      <c r="N28">
        <f t="shared" si="2"/>
        <v>16400</v>
      </c>
      <c r="O28">
        <f>VLOOKUP($L28,Sheet1!$A$5:$C$124,COLUMN(Sheet1!$B$5:$B$124),0)</f>
        <v>3</v>
      </c>
      <c r="P28">
        <f>VLOOKUP($L28,Sheet1!$A$5:$C$124,COLUMN(Sheet1!$C$5:$C$124),0)</f>
        <v>6620</v>
      </c>
      <c r="R28">
        <f t="shared" si="3"/>
        <v>5</v>
      </c>
      <c r="S28">
        <f t="shared" si="4"/>
        <v>23020</v>
      </c>
    </row>
    <row r="29" spans="1:19" x14ac:dyDescent="0.15">
      <c r="A29" t="str">
        <f>'družstvá 1.preteky'!C53</f>
        <v>Žilinčík Michal</v>
      </c>
      <c r="B29">
        <f>'družstvá 1.preteky'!E54</f>
        <v>13</v>
      </c>
      <c r="C29">
        <f>'družstvá 1.preteky'!D54</f>
        <v>520</v>
      </c>
      <c r="L29" t="str">
        <f t="shared" si="0"/>
        <v>Žilinčík Michal</v>
      </c>
      <c r="M29">
        <f t="shared" si="1"/>
        <v>13</v>
      </c>
      <c r="N29">
        <f t="shared" si="2"/>
        <v>520</v>
      </c>
      <c r="O29">
        <f>VLOOKUP($L29,Sheet1!$A$5:$C$124,COLUMN(Sheet1!$B$5:$B$124),0)</f>
        <v>13</v>
      </c>
      <c r="P29">
        <f>VLOOKUP($L29,Sheet1!$A$5:$C$124,COLUMN(Sheet1!$C$5:$C$124),0)</f>
        <v>1090</v>
      </c>
      <c r="R29">
        <f t="shared" si="3"/>
        <v>26</v>
      </c>
      <c r="S29">
        <f t="shared" si="4"/>
        <v>1610</v>
      </c>
    </row>
    <row r="30" spans="1:19" x14ac:dyDescent="0.15">
      <c r="A30" t="str">
        <f>'družstvá 1.preteky'!C55</f>
        <v>Kameniczky Karol</v>
      </c>
      <c r="B30">
        <f>'družstvá 1.preteky'!E56</f>
        <v>6</v>
      </c>
      <c r="C30">
        <f>'družstvá 1.preteky'!D56</f>
        <v>5080</v>
      </c>
      <c r="L30" t="str">
        <f t="shared" si="0"/>
        <v>Kameniczky Karol</v>
      </c>
      <c r="M30">
        <f t="shared" si="1"/>
        <v>6</v>
      </c>
      <c r="N30">
        <f t="shared" si="2"/>
        <v>5080</v>
      </c>
      <c r="O30">
        <f>VLOOKUP($L30,Sheet1!$A$5:$C$124,COLUMN(Sheet1!$B$5:$B$124),0)</f>
        <v>13</v>
      </c>
      <c r="P30">
        <f>VLOOKUP($L30,Sheet1!$A$5:$C$124,COLUMN(Sheet1!$C$5:$C$124),0)</f>
        <v>540</v>
      </c>
      <c r="R30">
        <f t="shared" si="3"/>
        <v>19</v>
      </c>
      <c r="S30">
        <f t="shared" si="4"/>
        <v>5620</v>
      </c>
    </row>
    <row r="31" spans="1:19" x14ac:dyDescent="0.15">
      <c r="A31" t="str">
        <f>'družstvá 1.preteky'!C57</f>
        <v>X</v>
      </c>
      <c r="B31">
        <f>'družstvá 1.preteky'!E58</f>
        <v>28.5</v>
      </c>
      <c r="C31">
        <f>'družstvá 1.preteky'!D58</f>
        <v>-2</v>
      </c>
      <c r="L31" t="str">
        <f t="shared" si="0"/>
        <v>X</v>
      </c>
      <c r="M31">
        <f t="shared" si="1"/>
        <v>28.5</v>
      </c>
      <c r="N31">
        <f t="shared" si="2"/>
        <v>-2</v>
      </c>
      <c r="O31">
        <f>VLOOKUP($L31,Sheet1!$A$5:$C$124,COLUMN(Sheet1!$B$5:$B$124),0)</f>
        <v>28.5</v>
      </c>
      <c r="P31">
        <f>VLOOKUP($L31,Sheet1!$A$5:$C$124,COLUMN(Sheet1!$C$5:$C$124),0)</f>
        <v>-2</v>
      </c>
      <c r="R31">
        <f t="shared" si="3"/>
        <v>57</v>
      </c>
      <c r="S31">
        <f t="shared" si="4"/>
        <v>-4</v>
      </c>
    </row>
    <row r="32" spans="1:19" x14ac:dyDescent="0.15">
      <c r="A32" t="str">
        <f>'družstvá 1.preteky'!C59</f>
        <v>vv</v>
      </c>
      <c r="B32">
        <f>'družstvá 1.preteky'!E60</f>
        <v>28.5</v>
      </c>
      <c r="C32">
        <f>'družstvá 1.preteky'!D60</f>
        <v>-2</v>
      </c>
      <c r="L32" t="str">
        <f t="shared" si="0"/>
        <v>vv</v>
      </c>
      <c r="M32">
        <f t="shared" si="1"/>
        <v>28.5</v>
      </c>
      <c r="N32">
        <f t="shared" si="2"/>
        <v>-2</v>
      </c>
      <c r="O32">
        <f>VLOOKUP($L32,Sheet1!$A$5:$C$124,COLUMN(Sheet1!$B$5:$B$124),0)</f>
        <v>28.5</v>
      </c>
      <c r="P32">
        <f>VLOOKUP($L32,Sheet1!$A$5:$C$124,COLUMN(Sheet1!$C$5:$C$124),0)</f>
        <v>-2</v>
      </c>
      <c r="R32">
        <f t="shared" si="3"/>
        <v>57</v>
      </c>
      <c r="S32">
        <f t="shared" si="4"/>
        <v>-4</v>
      </c>
    </row>
    <row r="33" spans="1:19" x14ac:dyDescent="0.15">
      <c r="A33" t="str">
        <f>'družstvá 1.preteky'!C61</f>
        <v>a</v>
      </c>
      <c r="B33">
        <f>'družstvá 1.preteky'!E62</f>
        <v>28.5</v>
      </c>
      <c r="C33">
        <f>'družstvá 1.preteky'!D62</f>
        <v>-2</v>
      </c>
      <c r="L33" t="str">
        <f t="shared" si="0"/>
        <v>a</v>
      </c>
      <c r="M33">
        <f t="shared" si="1"/>
        <v>28.5</v>
      </c>
      <c r="N33">
        <f t="shared" si="2"/>
        <v>-2</v>
      </c>
      <c r="O33">
        <f>VLOOKUP($L33,Sheet1!$A$5:$C$124,COLUMN(Sheet1!$B$5:$B$124),0)</f>
        <v>28.5</v>
      </c>
      <c r="P33">
        <f>VLOOKUP($L33,Sheet1!$A$5:$C$124,COLUMN(Sheet1!$C$5:$C$124),0)</f>
        <v>-2</v>
      </c>
      <c r="R33">
        <f t="shared" si="3"/>
        <v>57</v>
      </c>
      <c r="S33">
        <f t="shared" si="4"/>
        <v>-4</v>
      </c>
    </row>
    <row r="34" spans="1:19" x14ac:dyDescent="0.15">
      <c r="A34" t="str">
        <f>'družstvá 1.preteky'!C63</f>
        <v>e</v>
      </c>
      <c r="B34">
        <f>'družstvá 1.preteky'!E64</f>
        <v>28.5</v>
      </c>
      <c r="C34">
        <f>'družstvá 1.preteky'!D64</f>
        <v>-2</v>
      </c>
      <c r="L34" t="str">
        <f t="shared" si="0"/>
        <v>e</v>
      </c>
      <c r="M34">
        <f t="shared" si="1"/>
        <v>28.5</v>
      </c>
      <c r="N34">
        <f t="shared" si="2"/>
        <v>-2</v>
      </c>
      <c r="O34">
        <f>VLOOKUP($L34,Sheet1!$A$5:$C$124,COLUMN(Sheet1!$B$5:$B$124),0)</f>
        <v>28.5</v>
      </c>
      <c r="P34">
        <f>VLOOKUP($L34,Sheet1!$A$5:$C$124,COLUMN(Sheet1!$C$5:$C$124),0)</f>
        <v>-2</v>
      </c>
      <c r="R34">
        <f t="shared" si="3"/>
        <v>57</v>
      </c>
      <c r="S34">
        <f t="shared" si="4"/>
        <v>-4</v>
      </c>
    </row>
    <row r="35" spans="1:19" x14ac:dyDescent="0.15">
      <c r="A35" t="str">
        <f>'družstvá 1.preteky'!F5</f>
        <v>Hašuk Peter</v>
      </c>
      <c r="B35">
        <f>'družstvá 1.preteky'!H6</f>
        <v>4</v>
      </c>
      <c r="C35">
        <f>'družstvá 1.preteky'!G6</f>
        <v>8730</v>
      </c>
      <c r="L35" t="str">
        <f t="shared" si="0"/>
        <v>Hašuk Peter</v>
      </c>
      <c r="M35">
        <f t="shared" si="1"/>
        <v>4</v>
      </c>
      <c r="N35">
        <f t="shared" si="2"/>
        <v>8730</v>
      </c>
      <c r="O35">
        <f>VLOOKUP($L35,Sheet1!$A$5:$C$124,COLUMN(Sheet1!$B$5:$B$124),0)</f>
        <v>2</v>
      </c>
      <c r="P35">
        <f>VLOOKUP($L35,Sheet1!$A$5:$C$124,COLUMN(Sheet1!$C$5:$C$124),0)</f>
        <v>16470</v>
      </c>
      <c r="R35">
        <f t="shared" si="3"/>
        <v>6</v>
      </c>
      <c r="S35">
        <f t="shared" si="4"/>
        <v>25200</v>
      </c>
    </row>
    <row r="36" spans="1:19" x14ac:dyDescent="0.15">
      <c r="A36" t="str">
        <f>'družstvá 1.preteky'!F7</f>
        <v>Smaha Jiří</v>
      </c>
      <c r="B36">
        <f>'družstvá 1.preteky'!H8</f>
        <v>6</v>
      </c>
      <c r="C36">
        <f>'družstvá 1.preteky'!G8</f>
        <v>5710</v>
      </c>
      <c r="L36" t="str">
        <f t="shared" si="0"/>
        <v>Smaha Jiří</v>
      </c>
      <c r="M36">
        <f t="shared" si="1"/>
        <v>6</v>
      </c>
      <c r="N36">
        <f t="shared" si="2"/>
        <v>5710</v>
      </c>
      <c r="O36">
        <f>VLOOKUP($L36,Sheet1!$A$5:$C$124,COLUMN(Sheet1!$B$5:$B$124),0)</f>
        <v>11</v>
      </c>
      <c r="P36">
        <f>VLOOKUP($L36,Sheet1!$A$5:$C$124,COLUMN(Sheet1!$C$5:$C$124),0)</f>
        <v>3380</v>
      </c>
      <c r="R36">
        <f t="shared" si="3"/>
        <v>17</v>
      </c>
      <c r="S36">
        <f t="shared" si="4"/>
        <v>9090</v>
      </c>
    </row>
    <row r="37" spans="1:19" x14ac:dyDescent="0.15">
      <c r="A37" t="str">
        <f>'družstvá 1.preteky'!F9</f>
        <v>Almási Tibor</v>
      </c>
      <c r="B37">
        <f>'družstvá 1.preteky'!H10</f>
        <v>3</v>
      </c>
      <c r="C37">
        <f>'družstvá 1.preteky'!G10</f>
        <v>6710</v>
      </c>
      <c r="L37" t="str">
        <f t="shared" si="0"/>
        <v>Almási Tibor</v>
      </c>
      <c r="M37">
        <f t="shared" si="1"/>
        <v>3</v>
      </c>
      <c r="N37">
        <f t="shared" si="2"/>
        <v>6710</v>
      </c>
      <c r="O37">
        <f>VLOOKUP($L37,Sheet1!$A$5:$C$124,COLUMN(Sheet1!$B$5:$B$124),0)</f>
        <v>3</v>
      </c>
      <c r="P37">
        <f>VLOOKUP($L37,Sheet1!$A$5:$C$124,COLUMN(Sheet1!$C$5:$C$124),0)</f>
        <v>9300</v>
      </c>
      <c r="R37">
        <f t="shared" si="3"/>
        <v>6</v>
      </c>
      <c r="S37">
        <f t="shared" si="4"/>
        <v>16010</v>
      </c>
    </row>
    <row r="38" spans="1:19" x14ac:dyDescent="0.15">
      <c r="A38" t="str">
        <f>'družstvá 1.preteky'!F11</f>
        <v>Řezáč Jan ml.</v>
      </c>
      <c r="B38">
        <f>'družstvá 1.preteky'!H12</f>
        <v>13</v>
      </c>
      <c r="C38">
        <f>'družstvá 1.preteky'!G12</f>
        <v>1200</v>
      </c>
      <c r="L38" t="str">
        <f t="shared" si="0"/>
        <v>Řezáč Jan ml.</v>
      </c>
      <c r="M38">
        <f t="shared" si="1"/>
        <v>13</v>
      </c>
      <c r="N38">
        <f t="shared" si="2"/>
        <v>1200</v>
      </c>
      <c r="O38">
        <f>VLOOKUP($L38,Sheet1!$A$5:$C$124,COLUMN(Sheet1!$B$5:$B$124),0)</f>
        <v>9</v>
      </c>
      <c r="P38">
        <f>VLOOKUP($L38,Sheet1!$A$5:$C$124,COLUMN(Sheet1!$C$5:$C$124),0)</f>
        <v>4800</v>
      </c>
      <c r="R38">
        <f t="shared" si="3"/>
        <v>22</v>
      </c>
      <c r="S38">
        <f t="shared" si="4"/>
        <v>6000</v>
      </c>
    </row>
    <row r="39" spans="1:19" x14ac:dyDescent="0.15">
      <c r="A39" t="str">
        <f>'družstvá 1.preteky'!F13</f>
        <v>Haššo Martin</v>
      </c>
      <c r="B39">
        <f>'družstvá 1.preteky'!H14</f>
        <v>4</v>
      </c>
      <c r="C39">
        <f>'družstvá 1.preteky'!G14</f>
        <v>6410</v>
      </c>
      <c r="L39" t="str">
        <f t="shared" si="0"/>
        <v>Haššo Martin</v>
      </c>
      <c r="M39">
        <f t="shared" si="1"/>
        <v>4</v>
      </c>
      <c r="N39">
        <f t="shared" si="2"/>
        <v>6410</v>
      </c>
      <c r="O39">
        <f>VLOOKUP($L39,Sheet1!$A$5:$C$124,COLUMN(Sheet1!$B$5:$B$124),0)</f>
        <v>3</v>
      </c>
      <c r="P39">
        <f>VLOOKUP($L39,Sheet1!$A$5:$C$124,COLUMN(Sheet1!$C$5:$C$124),0)</f>
        <v>11980</v>
      </c>
      <c r="R39">
        <f t="shared" si="3"/>
        <v>7</v>
      </c>
      <c r="S39">
        <f t="shared" si="4"/>
        <v>18390</v>
      </c>
    </row>
    <row r="40" spans="1:19" x14ac:dyDescent="0.15">
      <c r="A40" t="str">
        <f>'družstvá 1.preteky'!F15</f>
        <v>Vaško Tomáš</v>
      </c>
      <c r="B40">
        <f>'družstvá 1.preteky'!H16</f>
        <v>12</v>
      </c>
      <c r="C40">
        <f>'družstvá 1.preteky'!G16</f>
        <v>2040</v>
      </c>
      <c r="L40" t="str">
        <f t="shared" si="0"/>
        <v>Vaško Tomáš</v>
      </c>
      <c r="M40">
        <f t="shared" si="1"/>
        <v>12</v>
      </c>
      <c r="N40">
        <f t="shared" si="2"/>
        <v>2040</v>
      </c>
      <c r="O40">
        <f>VLOOKUP($L40,Sheet1!$A$5:$C$124,COLUMN(Sheet1!$B$5:$B$124),0)</f>
        <v>13</v>
      </c>
      <c r="P40">
        <f>VLOOKUP($L40,Sheet1!$A$5:$C$124,COLUMN(Sheet1!$C$5:$C$124),0)</f>
        <v>1520</v>
      </c>
      <c r="R40">
        <f t="shared" si="3"/>
        <v>25</v>
      </c>
      <c r="S40">
        <f t="shared" si="4"/>
        <v>3560</v>
      </c>
    </row>
    <row r="41" spans="1:19" x14ac:dyDescent="0.15">
      <c r="A41" t="str">
        <f>'družstvá 1.preteky'!F17</f>
        <v>Kosmeľ Miroslav</v>
      </c>
      <c r="B41">
        <f>'družstvá 1.preteky'!H18</f>
        <v>6</v>
      </c>
      <c r="C41">
        <f>'družstvá 1.preteky'!G18</f>
        <v>8090</v>
      </c>
      <c r="L41" t="str">
        <f t="shared" si="0"/>
        <v>Kosmeľ Miroslav</v>
      </c>
      <c r="M41">
        <f t="shared" si="1"/>
        <v>6</v>
      </c>
      <c r="N41">
        <f t="shared" si="2"/>
        <v>8090</v>
      </c>
      <c r="O41">
        <f>VLOOKUP($L41,Sheet1!$A$5:$C$124,COLUMN(Sheet1!$B$5:$B$124),0)</f>
        <v>6</v>
      </c>
      <c r="P41">
        <f>VLOOKUP($L41,Sheet1!$A$5:$C$124,COLUMN(Sheet1!$C$5:$C$124),0)</f>
        <v>9800</v>
      </c>
      <c r="R41">
        <f t="shared" si="3"/>
        <v>12</v>
      </c>
      <c r="S41">
        <f t="shared" si="4"/>
        <v>17890</v>
      </c>
    </row>
    <row r="42" spans="1:19" x14ac:dyDescent="0.15">
      <c r="A42" t="str">
        <f>'družstvá 1.preteky'!F19</f>
        <v>Rovenský Denis</v>
      </c>
      <c r="B42">
        <f>'družstvá 1.preteky'!H20</f>
        <v>3</v>
      </c>
      <c r="C42">
        <f>'družstvá 1.preteky'!G20</f>
        <v>9490</v>
      </c>
      <c r="L42" t="str">
        <f t="shared" si="0"/>
        <v>Rovenský Denis</v>
      </c>
      <c r="M42">
        <f t="shared" si="1"/>
        <v>3</v>
      </c>
      <c r="N42">
        <f t="shared" si="2"/>
        <v>9490</v>
      </c>
      <c r="O42">
        <f>VLOOKUP($L42,Sheet1!$A$5:$C$124,COLUMN(Sheet1!$B$5:$B$124),0)</f>
        <v>4</v>
      </c>
      <c r="P42">
        <f>VLOOKUP($L42,Sheet1!$A$5:$C$124,COLUMN(Sheet1!$C$5:$C$124),0)</f>
        <v>11040</v>
      </c>
      <c r="R42">
        <f t="shared" si="3"/>
        <v>7</v>
      </c>
      <c r="S42">
        <f t="shared" si="4"/>
        <v>20530</v>
      </c>
    </row>
    <row r="43" spans="1:19" x14ac:dyDescent="0.15">
      <c r="A43" t="str">
        <f>'družstvá 1.preteky'!F21</f>
        <v>Kiss Rudolf</v>
      </c>
      <c r="B43">
        <f>'družstvá 1.preteky'!H22</f>
        <v>1</v>
      </c>
      <c r="C43">
        <f>'družstvá 1.preteky'!G22</f>
        <v>11660</v>
      </c>
      <c r="L43" t="str">
        <f t="shared" si="0"/>
        <v>Kiss Rudolf</v>
      </c>
      <c r="M43">
        <f t="shared" si="1"/>
        <v>1</v>
      </c>
      <c r="N43">
        <f t="shared" si="2"/>
        <v>11660</v>
      </c>
      <c r="O43">
        <f>VLOOKUP($L43,Sheet1!$A$5:$C$124,COLUMN(Sheet1!$B$5:$B$124),0)</f>
        <v>5</v>
      </c>
      <c r="P43">
        <f>VLOOKUP($L43,Sheet1!$A$5:$C$124,COLUMN(Sheet1!$C$5:$C$124),0)</f>
        <v>7660</v>
      </c>
      <c r="R43">
        <f t="shared" si="3"/>
        <v>6</v>
      </c>
      <c r="S43">
        <f t="shared" si="4"/>
        <v>19320</v>
      </c>
    </row>
    <row r="44" spans="1:19" x14ac:dyDescent="0.15">
      <c r="A44" t="str">
        <f>'družstvá 1.preteky'!F23</f>
        <v>Ninčák Martin</v>
      </c>
      <c r="B44">
        <f>'družstvá 1.preteky'!H24</f>
        <v>8</v>
      </c>
      <c r="C44">
        <f>'družstvá 1.preteky'!G24</f>
        <v>5560</v>
      </c>
      <c r="L44" t="str">
        <f t="shared" si="0"/>
        <v>Ninčák Martin</v>
      </c>
      <c r="M44">
        <f t="shared" si="1"/>
        <v>8</v>
      </c>
      <c r="N44">
        <f t="shared" si="2"/>
        <v>5560</v>
      </c>
      <c r="O44">
        <f>VLOOKUP($L44,Sheet1!$A$5:$C$124,COLUMN(Sheet1!$B$5:$B$124),0)</f>
        <v>5</v>
      </c>
      <c r="P44">
        <f>VLOOKUP($L44,Sheet1!$A$5:$C$124,COLUMN(Sheet1!$C$5:$C$124),0)</f>
        <v>9400</v>
      </c>
      <c r="R44">
        <f t="shared" si="3"/>
        <v>13</v>
      </c>
      <c r="S44">
        <f t="shared" si="4"/>
        <v>14960</v>
      </c>
    </row>
    <row r="45" spans="1:19" x14ac:dyDescent="0.15">
      <c r="A45" t="str">
        <f>'družstvá 1.preteky'!F25</f>
        <v>Polák Karol</v>
      </c>
      <c r="B45">
        <f>'družstvá 1.preteky'!H26</f>
        <v>5</v>
      </c>
      <c r="C45">
        <f>'družstvá 1.preteky'!G26</f>
        <v>5720</v>
      </c>
      <c r="L45" t="str">
        <f t="shared" si="0"/>
        <v>Polák Karol</v>
      </c>
      <c r="M45">
        <f t="shared" si="1"/>
        <v>5</v>
      </c>
      <c r="N45">
        <f t="shared" si="2"/>
        <v>5720</v>
      </c>
      <c r="O45">
        <f>VLOOKUP($L45,Sheet1!$A$5:$C$124,COLUMN(Sheet1!$B$5:$B$124),0)</f>
        <v>4</v>
      </c>
      <c r="P45">
        <f>VLOOKUP($L45,Sheet1!$A$5:$C$124,COLUMN(Sheet1!$C$5:$C$124),0)</f>
        <v>8380</v>
      </c>
      <c r="R45">
        <f t="shared" si="3"/>
        <v>9</v>
      </c>
      <c r="S45">
        <f t="shared" si="4"/>
        <v>14100</v>
      </c>
    </row>
    <row r="46" spans="1:19" x14ac:dyDescent="0.15">
      <c r="A46" t="str">
        <f>'družstvá 1.preteky'!F27</f>
        <v xml:space="preserve">Záparaník Marian </v>
      </c>
      <c r="B46">
        <f>'družstvá 1.preteky'!H28</f>
        <v>11</v>
      </c>
      <c r="C46">
        <f>'družstvá 1.preteky'!G28</f>
        <v>3380</v>
      </c>
      <c r="L46" t="str">
        <f t="shared" si="0"/>
        <v xml:space="preserve">Záparaník Marian </v>
      </c>
      <c r="M46">
        <f t="shared" si="1"/>
        <v>11</v>
      </c>
      <c r="N46">
        <f t="shared" si="2"/>
        <v>3380</v>
      </c>
      <c r="O46">
        <f>VLOOKUP($L46,Sheet1!$A$5:$C$124,COLUMN(Sheet1!$B$5:$B$124),0)</f>
        <v>4</v>
      </c>
      <c r="P46">
        <f>VLOOKUP($L46,Sheet1!$A$5:$C$124,COLUMN(Sheet1!$C$5:$C$124),0)</f>
        <v>9750</v>
      </c>
      <c r="R46">
        <f t="shared" si="3"/>
        <v>15</v>
      </c>
      <c r="S46">
        <f t="shared" si="4"/>
        <v>13130</v>
      </c>
    </row>
    <row r="47" spans="1:19" x14ac:dyDescent="0.15">
      <c r="A47" t="str">
        <f>'družstvá 1.preteky'!F29</f>
        <v>Gajdoš Patrik</v>
      </c>
      <c r="B47">
        <f>'družstvá 1.preteky'!H30</f>
        <v>10</v>
      </c>
      <c r="C47">
        <f>'družstvá 1.preteky'!G30</f>
        <v>4710</v>
      </c>
      <c r="L47" t="str">
        <f t="shared" si="0"/>
        <v>Gajdoš Patrik</v>
      </c>
      <c r="M47">
        <f t="shared" si="1"/>
        <v>10</v>
      </c>
      <c r="N47">
        <f t="shared" si="2"/>
        <v>4710</v>
      </c>
      <c r="O47">
        <f>VLOOKUP($L47,Sheet1!$A$5:$C$124,COLUMN(Sheet1!$B$5:$B$124),0)</f>
        <v>10</v>
      </c>
      <c r="P47">
        <f>VLOOKUP($L47,Sheet1!$A$5:$C$124,COLUMN(Sheet1!$C$5:$C$124),0)</f>
        <v>2880</v>
      </c>
      <c r="R47">
        <f t="shared" si="3"/>
        <v>20</v>
      </c>
      <c r="S47">
        <f t="shared" si="4"/>
        <v>7590</v>
      </c>
    </row>
    <row r="48" spans="1:19" x14ac:dyDescent="0.15">
      <c r="A48" t="str">
        <f>'družstvá 1.preteky'!F31</f>
        <v>Dobrocsányi Ladislav</v>
      </c>
      <c r="B48">
        <f>'družstvá 1.preteky'!H32</f>
        <v>7</v>
      </c>
      <c r="C48">
        <f>'družstvá 1.preteky'!G32</f>
        <v>7790</v>
      </c>
      <c r="L48" t="str">
        <f t="shared" si="0"/>
        <v>Dobrocsányi Ladislav</v>
      </c>
      <c r="M48">
        <f t="shared" si="1"/>
        <v>7</v>
      </c>
      <c r="N48">
        <f t="shared" si="2"/>
        <v>7790</v>
      </c>
      <c r="O48">
        <f>VLOOKUP($L48,Sheet1!$A$5:$C$124,COLUMN(Sheet1!$B$5:$B$124),0)</f>
        <v>5</v>
      </c>
      <c r="P48">
        <f>VLOOKUP($L48,Sheet1!$A$5:$C$124,COLUMN(Sheet1!$C$5:$C$124),0)</f>
        <v>4200</v>
      </c>
      <c r="R48">
        <f t="shared" si="3"/>
        <v>12</v>
      </c>
      <c r="S48">
        <f t="shared" si="4"/>
        <v>11990</v>
      </c>
    </row>
    <row r="49" spans="1:19" x14ac:dyDescent="0.15">
      <c r="A49" t="str">
        <f>'družstvá 1.preteky'!F33</f>
        <v>Ponya Alexander</v>
      </c>
      <c r="B49">
        <f>'družstvá 1.preteky'!H34</f>
        <v>2</v>
      </c>
      <c r="C49">
        <f>'družstvá 1.preteky'!G34</f>
        <v>11580</v>
      </c>
      <c r="L49" t="str">
        <f t="shared" si="0"/>
        <v>Ponya Alexander</v>
      </c>
      <c r="M49">
        <f t="shared" si="1"/>
        <v>2</v>
      </c>
      <c r="N49">
        <f t="shared" si="2"/>
        <v>11580</v>
      </c>
      <c r="O49">
        <f>VLOOKUP($L49,Sheet1!$A$5:$C$124,COLUMN(Sheet1!$B$5:$B$124),0)</f>
        <v>7</v>
      </c>
      <c r="P49">
        <f>VLOOKUP($L49,Sheet1!$A$5:$C$124,COLUMN(Sheet1!$C$5:$C$124),0)</f>
        <v>6710</v>
      </c>
      <c r="R49">
        <f t="shared" si="3"/>
        <v>9</v>
      </c>
      <c r="S49">
        <f t="shared" si="4"/>
        <v>18290</v>
      </c>
    </row>
    <row r="50" spans="1:19" x14ac:dyDescent="0.15">
      <c r="A50" t="str">
        <f>'družstvá 1.preteky'!F35</f>
        <v>Hikkel Imrich</v>
      </c>
      <c r="B50">
        <f>'družstvá 1.preteky'!H36</f>
        <v>8</v>
      </c>
      <c r="C50">
        <f>'družstvá 1.preteky'!G36</f>
        <v>3760</v>
      </c>
      <c r="L50" t="str">
        <f t="shared" si="0"/>
        <v>Hikkel Imrich</v>
      </c>
      <c r="M50">
        <f t="shared" si="1"/>
        <v>8</v>
      </c>
      <c r="N50">
        <f t="shared" si="2"/>
        <v>3760</v>
      </c>
      <c r="O50">
        <f>VLOOKUP($L50,Sheet1!$A$5:$C$124,COLUMN(Sheet1!$B$5:$B$124),0)</f>
        <v>9</v>
      </c>
      <c r="P50">
        <f>VLOOKUP($L50,Sheet1!$A$5:$C$124,COLUMN(Sheet1!$C$5:$C$124),0)</f>
        <v>3520</v>
      </c>
      <c r="R50">
        <f t="shared" si="3"/>
        <v>17</v>
      </c>
      <c r="S50">
        <f t="shared" si="4"/>
        <v>7280</v>
      </c>
    </row>
    <row r="51" spans="1:19" x14ac:dyDescent="0.15">
      <c r="A51" t="str">
        <f>'družstvá 1.preteky'!F37</f>
        <v>Szabó Tomáš</v>
      </c>
      <c r="B51">
        <f>'družstvá 1.preteky'!H38</f>
        <v>11</v>
      </c>
      <c r="C51">
        <f>'družstvá 1.preteky'!G38</f>
        <v>2670</v>
      </c>
      <c r="L51" t="str">
        <f t="shared" si="0"/>
        <v>Szabó Tomáš</v>
      </c>
      <c r="M51">
        <f t="shared" si="1"/>
        <v>11</v>
      </c>
      <c r="N51">
        <f t="shared" si="2"/>
        <v>2670</v>
      </c>
      <c r="O51">
        <f>VLOOKUP($L51,Sheet1!$A$5:$C$124,COLUMN(Sheet1!$B$5:$B$124),0)</f>
        <v>12</v>
      </c>
      <c r="P51">
        <f>VLOOKUP($L51,Sheet1!$A$5:$C$124,COLUMN(Sheet1!$C$5:$C$124),0)</f>
        <v>2680</v>
      </c>
      <c r="R51">
        <f t="shared" si="3"/>
        <v>23</v>
      </c>
      <c r="S51">
        <f t="shared" si="4"/>
        <v>5350</v>
      </c>
    </row>
    <row r="52" spans="1:19" x14ac:dyDescent="0.15">
      <c r="A52" t="str">
        <f>'družstvá 1.preteky'!F39</f>
        <v>Paksi Nick</v>
      </c>
      <c r="B52">
        <f>'družstvá 1.preteky'!H40</f>
        <v>1</v>
      </c>
      <c r="C52">
        <f>'družstvá 1.preteky'!G40</f>
        <v>14210</v>
      </c>
      <c r="L52" t="str">
        <f t="shared" si="0"/>
        <v>Paksi Nick</v>
      </c>
      <c r="M52">
        <f t="shared" si="1"/>
        <v>1</v>
      </c>
      <c r="N52">
        <f t="shared" si="2"/>
        <v>14210</v>
      </c>
      <c r="O52">
        <f>VLOOKUP($L52,Sheet1!$A$5:$C$124,COLUMN(Sheet1!$B$5:$B$124),0)</f>
        <v>4</v>
      </c>
      <c r="P52">
        <f>VLOOKUP($L52,Sheet1!$A$5:$C$124,COLUMN(Sheet1!$C$5:$C$124),0)</f>
        <v>7340</v>
      </c>
      <c r="R52">
        <f t="shared" si="3"/>
        <v>5</v>
      </c>
      <c r="S52">
        <f t="shared" si="4"/>
        <v>21550</v>
      </c>
    </row>
    <row r="53" spans="1:19" x14ac:dyDescent="0.15">
      <c r="A53" t="str">
        <f>'družstvá 1.preteky'!F41</f>
        <v>Pavlík Jaroslav</v>
      </c>
      <c r="B53">
        <f>'družstvá 1.preteky'!H42</f>
        <v>2</v>
      </c>
      <c r="C53">
        <f>'družstvá 1.preteky'!G42</f>
        <v>7400</v>
      </c>
      <c r="L53" t="str">
        <f t="shared" si="0"/>
        <v>Pavlík Jaroslav</v>
      </c>
      <c r="M53">
        <f t="shared" si="1"/>
        <v>2</v>
      </c>
      <c r="N53">
        <f t="shared" si="2"/>
        <v>7400</v>
      </c>
      <c r="O53">
        <f>VLOOKUP($L53,Sheet1!$A$5:$C$124,COLUMN(Sheet1!$B$5:$B$124),0)</f>
        <v>12</v>
      </c>
      <c r="P53">
        <f>VLOOKUP($L53,Sheet1!$A$5:$C$124,COLUMN(Sheet1!$C$5:$C$124),0)</f>
        <v>3020</v>
      </c>
      <c r="R53">
        <f t="shared" si="3"/>
        <v>14</v>
      </c>
      <c r="S53">
        <f t="shared" si="4"/>
        <v>10420</v>
      </c>
    </row>
    <row r="54" spans="1:19" x14ac:dyDescent="0.15">
      <c r="A54" t="str">
        <f>'družstvá 1.preteky'!F43</f>
        <v>Buchan Matej</v>
      </c>
      <c r="B54">
        <f>'družstvá 1.preteky'!H44</f>
        <v>7</v>
      </c>
      <c r="C54">
        <f>'družstvá 1.preteky'!G44</f>
        <v>5560</v>
      </c>
      <c r="L54" t="str">
        <f t="shared" si="0"/>
        <v>Buchan Matej</v>
      </c>
      <c r="M54">
        <f t="shared" si="1"/>
        <v>7</v>
      </c>
      <c r="N54">
        <f t="shared" si="2"/>
        <v>5560</v>
      </c>
      <c r="O54">
        <f>VLOOKUP($L54,Sheet1!$A$5:$C$124,COLUMN(Sheet1!$B$5:$B$124),0)</f>
        <v>7</v>
      </c>
      <c r="P54">
        <f>VLOOKUP($L54,Sheet1!$A$5:$C$124,COLUMN(Sheet1!$C$5:$C$124),0)</f>
        <v>3570</v>
      </c>
      <c r="R54">
        <f t="shared" si="3"/>
        <v>14</v>
      </c>
      <c r="S54">
        <f t="shared" si="4"/>
        <v>9130</v>
      </c>
    </row>
    <row r="55" spans="1:19" x14ac:dyDescent="0.15">
      <c r="A55" t="str">
        <f>'družstvá 1.preteky'!F45</f>
        <v>Buchan Vladimír</v>
      </c>
      <c r="B55">
        <f>'družstvá 1.preteky'!H46</f>
        <v>12</v>
      </c>
      <c r="C55">
        <f>'družstvá 1.preteky'!G46</f>
        <v>1540</v>
      </c>
      <c r="L55" t="str">
        <f t="shared" si="0"/>
        <v>Buchan Vladimír</v>
      </c>
      <c r="M55">
        <f t="shared" si="1"/>
        <v>12</v>
      </c>
      <c r="N55">
        <f t="shared" si="2"/>
        <v>1540</v>
      </c>
      <c r="O55">
        <f>VLOOKUP($L55,Sheet1!$A$5:$C$124,COLUMN(Sheet1!$B$5:$B$124),0)</f>
        <v>5</v>
      </c>
      <c r="P55">
        <f>VLOOKUP($L55,Sheet1!$A$5:$C$124,COLUMN(Sheet1!$C$5:$C$124),0)</f>
        <v>4930</v>
      </c>
      <c r="R55">
        <f t="shared" si="3"/>
        <v>17</v>
      </c>
      <c r="S55">
        <f t="shared" si="4"/>
        <v>6470</v>
      </c>
    </row>
    <row r="56" spans="1:19" x14ac:dyDescent="0.15">
      <c r="A56" t="str">
        <f>'družstvá 1.preteky'!F47</f>
        <v>Németh Norbert</v>
      </c>
      <c r="B56">
        <f>'družstvá 1.preteky'!H48</f>
        <v>5</v>
      </c>
      <c r="C56">
        <f>'družstvá 1.preteky'!G48</f>
        <v>8320</v>
      </c>
      <c r="L56" t="str">
        <f t="shared" si="0"/>
        <v>Németh Norbert</v>
      </c>
      <c r="M56">
        <f t="shared" si="1"/>
        <v>5</v>
      </c>
      <c r="N56">
        <f t="shared" si="2"/>
        <v>8320</v>
      </c>
      <c r="O56">
        <f>VLOOKUP($L56,Sheet1!$A$5:$C$124,COLUMN(Sheet1!$B$5:$B$124),0)</f>
        <v>5</v>
      </c>
      <c r="P56">
        <f>VLOOKUP($L56,Sheet1!$A$5:$C$124,COLUMN(Sheet1!$C$5:$C$124),0)</f>
        <v>10340</v>
      </c>
      <c r="R56">
        <f t="shared" si="3"/>
        <v>10</v>
      </c>
      <c r="S56">
        <f t="shared" si="4"/>
        <v>18660</v>
      </c>
    </row>
    <row r="57" spans="1:19" x14ac:dyDescent="0.15">
      <c r="A57" t="str">
        <f>'družstvá 1.preteky'!F49</f>
        <v>Tomanovics Alexand</v>
      </c>
      <c r="B57">
        <f>'družstvá 1.preteky'!H50</f>
        <v>9</v>
      </c>
      <c r="C57">
        <f>'družstvá 1.preteky'!G50</f>
        <v>5470</v>
      </c>
      <c r="L57" t="str">
        <f t="shared" si="0"/>
        <v>Tomanovics Alexand</v>
      </c>
      <c r="M57">
        <f t="shared" si="1"/>
        <v>9</v>
      </c>
      <c r="N57">
        <f t="shared" si="2"/>
        <v>5470</v>
      </c>
      <c r="O57">
        <f>VLOOKUP($L57,Sheet1!$A$5:$C$124,COLUMN(Sheet1!$B$5:$B$124),0)</f>
        <v>7</v>
      </c>
      <c r="P57">
        <f>VLOOKUP($L57,Sheet1!$A$5:$C$124,COLUMN(Sheet1!$C$5:$C$124),0)</f>
        <v>6560</v>
      </c>
      <c r="R57">
        <f t="shared" si="3"/>
        <v>16</v>
      </c>
      <c r="S57">
        <f t="shared" si="4"/>
        <v>12030</v>
      </c>
    </row>
    <row r="58" spans="1:19" x14ac:dyDescent="0.15">
      <c r="A58" t="str">
        <f>'družstvá 1.preteky'!F51</f>
        <v>Pavelka Roman ml</v>
      </c>
      <c r="B58">
        <f>'družstvá 1.preteky'!H52</f>
        <v>10</v>
      </c>
      <c r="C58">
        <f>'družstvá 1.preteky'!G52</f>
        <v>3010</v>
      </c>
      <c r="L58" t="str">
        <f t="shared" si="0"/>
        <v>Pavelka Roman ml</v>
      </c>
      <c r="M58">
        <f t="shared" si="1"/>
        <v>10</v>
      </c>
      <c r="N58">
        <f t="shared" si="2"/>
        <v>3010</v>
      </c>
      <c r="O58">
        <f>VLOOKUP($L58,Sheet1!$A$5:$C$124,COLUMN(Sheet1!$B$5:$B$124),0)</f>
        <v>8</v>
      </c>
      <c r="P58">
        <f>VLOOKUP($L58,Sheet1!$A$5:$C$124,COLUMN(Sheet1!$C$5:$C$124),0)</f>
        <v>5760</v>
      </c>
      <c r="R58">
        <f t="shared" si="3"/>
        <v>18</v>
      </c>
      <c r="S58">
        <f t="shared" si="4"/>
        <v>8770</v>
      </c>
    </row>
    <row r="59" spans="1:19" x14ac:dyDescent="0.15">
      <c r="A59" t="str">
        <f>'družstvá 1.preteky'!F53</f>
        <v>Mihálik Martin</v>
      </c>
      <c r="B59">
        <f>'družstvá 1.preteky'!H54</f>
        <v>13</v>
      </c>
      <c r="C59">
        <f>'družstvá 1.preteky'!G54</f>
        <v>1570</v>
      </c>
      <c r="L59" t="str">
        <f t="shared" si="0"/>
        <v>Mihálik Martin</v>
      </c>
      <c r="M59">
        <f t="shared" si="1"/>
        <v>13</v>
      </c>
      <c r="N59">
        <f t="shared" si="2"/>
        <v>1570</v>
      </c>
      <c r="O59">
        <f>VLOOKUP($L59,Sheet1!$A$5:$C$124,COLUMN(Sheet1!$B$5:$B$124),0)</f>
        <v>12</v>
      </c>
      <c r="P59">
        <f>VLOOKUP($L59,Sheet1!$A$5:$C$124,COLUMN(Sheet1!$C$5:$C$124),0)</f>
        <v>2340</v>
      </c>
      <c r="R59">
        <f t="shared" si="3"/>
        <v>25</v>
      </c>
      <c r="S59">
        <f t="shared" si="4"/>
        <v>3910</v>
      </c>
    </row>
    <row r="60" spans="1:19" x14ac:dyDescent="0.15">
      <c r="A60" t="str">
        <f>'družstvá 1.preteky'!F55</f>
        <v>Zálešák Petr</v>
      </c>
      <c r="B60">
        <f>'družstvá 1.preteky'!H56</f>
        <v>9</v>
      </c>
      <c r="C60">
        <f>'družstvá 1.preteky'!G56</f>
        <v>3720</v>
      </c>
      <c r="L60" t="str">
        <f t="shared" si="0"/>
        <v>Zálešák Petr</v>
      </c>
      <c r="M60">
        <f t="shared" si="1"/>
        <v>9</v>
      </c>
      <c r="N60">
        <f t="shared" si="2"/>
        <v>3720</v>
      </c>
      <c r="O60">
        <f>VLOOKUP($L60,Sheet1!$A$5:$C$124,COLUMN(Sheet1!$B$5:$B$124),0)</f>
        <v>1</v>
      </c>
      <c r="P60">
        <f>VLOOKUP($L60,Sheet1!$A$5:$C$124,COLUMN(Sheet1!$C$5:$C$124),0)</f>
        <v>11980</v>
      </c>
      <c r="R60">
        <f t="shared" si="3"/>
        <v>10</v>
      </c>
      <c r="S60">
        <f t="shared" si="4"/>
        <v>15700</v>
      </c>
    </row>
    <row r="61" spans="1:19" x14ac:dyDescent="0.15">
      <c r="A61" t="str">
        <f>'družstvá 1.preteky'!F57</f>
        <v>Y</v>
      </c>
      <c r="B61">
        <f>'družstvá 1.preteky'!H58</f>
        <v>28.5</v>
      </c>
      <c r="C61">
        <f>'družstvá 1.preteky'!G58</f>
        <v>-2</v>
      </c>
      <c r="L61" t="str">
        <f t="shared" si="0"/>
        <v>Y</v>
      </c>
      <c r="M61">
        <f t="shared" si="1"/>
        <v>28.5</v>
      </c>
      <c r="N61">
        <f t="shared" si="2"/>
        <v>-2</v>
      </c>
      <c r="O61">
        <f>VLOOKUP($L61,Sheet1!$A$5:$C$124,COLUMN(Sheet1!$B$5:$B$124),0)</f>
        <v>28.5</v>
      </c>
      <c r="P61">
        <f>VLOOKUP($L61,Sheet1!$A$5:$C$124,COLUMN(Sheet1!$C$5:$C$124),0)</f>
        <v>-2</v>
      </c>
      <c r="R61">
        <f t="shared" si="3"/>
        <v>57</v>
      </c>
      <c r="S61">
        <f t="shared" si="4"/>
        <v>-4</v>
      </c>
    </row>
    <row r="62" spans="1:19" x14ac:dyDescent="0.15">
      <c r="A62" t="str">
        <f>'družstvá 1.preteky'!F59</f>
        <v>dd</v>
      </c>
      <c r="B62">
        <f>'družstvá 1.preteky'!H60</f>
        <v>28.5</v>
      </c>
      <c r="C62">
        <f>'družstvá 1.preteky'!G60</f>
        <v>-2</v>
      </c>
      <c r="L62" t="str">
        <f t="shared" si="0"/>
        <v>dd</v>
      </c>
      <c r="M62">
        <f t="shared" si="1"/>
        <v>28.5</v>
      </c>
      <c r="N62">
        <f t="shared" si="2"/>
        <v>-2</v>
      </c>
      <c r="O62">
        <f>VLOOKUP($L62,Sheet1!$A$5:$C$124,COLUMN(Sheet1!$B$5:$B$124),0)</f>
        <v>28.5</v>
      </c>
      <c r="P62">
        <f>VLOOKUP($L62,Sheet1!$A$5:$C$124,COLUMN(Sheet1!$C$5:$C$124),0)</f>
        <v>-2</v>
      </c>
      <c r="R62">
        <f t="shared" si="3"/>
        <v>57</v>
      </c>
      <c r="S62">
        <f t="shared" si="4"/>
        <v>-4</v>
      </c>
    </row>
    <row r="63" spans="1:19" x14ac:dyDescent="0.15">
      <c r="A63" t="str">
        <f>'družstvá 1.preteky'!F61</f>
        <v>b</v>
      </c>
      <c r="B63">
        <f>'družstvá 1.preteky'!H62</f>
        <v>28.5</v>
      </c>
      <c r="C63">
        <f>'družstvá 1.preteky'!G62</f>
        <v>-2</v>
      </c>
      <c r="L63" t="str">
        <f t="shared" si="0"/>
        <v>b</v>
      </c>
      <c r="M63">
        <f t="shared" si="1"/>
        <v>28.5</v>
      </c>
      <c r="N63">
        <f t="shared" si="2"/>
        <v>-2</v>
      </c>
      <c r="O63">
        <f>VLOOKUP($L63,Sheet1!$A$5:$C$124,COLUMN(Sheet1!$B$5:$B$124),0)</f>
        <v>28.5</v>
      </c>
      <c r="P63">
        <f>VLOOKUP($L63,Sheet1!$A$5:$C$124,COLUMN(Sheet1!$C$5:$C$124),0)</f>
        <v>-2</v>
      </c>
      <c r="R63">
        <f t="shared" si="3"/>
        <v>57</v>
      </c>
      <c r="S63">
        <f t="shared" si="4"/>
        <v>-4</v>
      </c>
    </row>
    <row r="64" spans="1:19" x14ac:dyDescent="0.15">
      <c r="A64" t="str">
        <f>'družstvá 1.preteky'!F63</f>
        <v>f</v>
      </c>
      <c r="B64">
        <f>'družstvá 1.preteky'!H64</f>
        <v>28.5</v>
      </c>
      <c r="C64">
        <f>'družstvá 1.preteky'!G64</f>
        <v>-2</v>
      </c>
      <c r="L64" t="str">
        <f t="shared" si="0"/>
        <v>f</v>
      </c>
      <c r="M64">
        <f t="shared" si="1"/>
        <v>28.5</v>
      </c>
      <c r="N64">
        <f t="shared" si="2"/>
        <v>-2</v>
      </c>
      <c r="O64">
        <f>VLOOKUP($L64,Sheet1!$A$5:$C$124,COLUMN(Sheet1!$B$5:$B$124),0)</f>
        <v>28.5</v>
      </c>
      <c r="P64">
        <f>VLOOKUP($L64,Sheet1!$A$5:$C$124,COLUMN(Sheet1!$C$5:$C$124),0)</f>
        <v>-2</v>
      </c>
      <c r="R64">
        <f t="shared" si="3"/>
        <v>57</v>
      </c>
      <c r="S64">
        <f t="shared" si="4"/>
        <v>-4</v>
      </c>
    </row>
    <row r="65" spans="1:19" x14ac:dyDescent="0.15">
      <c r="A65" t="str">
        <f>'družstvá 1.preteky'!I5</f>
        <v>Černák Peter</v>
      </c>
      <c r="B65">
        <f>'družstvá 1.preteky'!K6</f>
        <v>2</v>
      </c>
      <c r="C65">
        <f>'družstvá 1.preteky'!J6</f>
        <v>9800</v>
      </c>
      <c r="L65" t="str">
        <f t="shared" si="0"/>
        <v>Černák Peter</v>
      </c>
      <c r="M65">
        <f t="shared" si="1"/>
        <v>2</v>
      </c>
      <c r="N65">
        <f t="shared" si="2"/>
        <v>9800</v>
      </c>
      <c r="O65">
        <f>VLOOKUP($L65,Sheet1!$A$5:$C$124,COLUMN(Sheet1!$B$5:$B$124),0)</f>
        <v>2</v>
      </c>
      <c r="P65">
        <f>VLOOKUP($L65,Sheet1!$A$5:$C$124,COLUMN(Sheet1!$C$5:$C$124),0)</f>
        <v>12340</v>
      </c>
      <c r="R65">
        <f t="shared" si="3"/>
        <v>4</v>
      </c>
      <c r="S65">
        <f t="shared" si="4"/>
        <v>22140</v>
      </c>
    </row>
    <row r="66" spans="1:19" x14ac:dyDescent="0.15">
      <c r="A66" t="str">
        <f>'družstvá 1.preteky'!I7</f>
        <v>Pavle Slavomír</v>
      </c>
      <c r="B66">
        <f>'družstvá 1.preteky'!K8</f>
        <v>11</v>
      </c>
      <c r="C66">
        <f>'družstvá 1.preteky'!J8</f>
        <v>2460</v>
      </c>
      <c r="L66" t="str">
        <f t="shared" si="0"/>
        <v>Pavle Slavomír</v>
      </c>
      <c r="M66">
        <f t="shared" si="1"/>
        <v>11</v>
      </c>
      <c r="N66">
        <f t="shared" si="2"/>
        <v>2460</v>
      </c>
      <c r="O66">
        <f>VLOOKUP($L66,Sheet1!$A$5:$C$124,COLUMN(Sheet1!$B$5:$B$124),0)</f>
        <v>3</v>
      </c>
      <c r="P66">
        <f>VLOOKUP($L66,Sheet1!$A$5:$C$124,COLUMN(Sheet1!$C$5:$C$124),0)</f>
        <v>10360</v>
      </c>
      <c r="R66">
        <f t="shared" si="3"/>
        <v>14</v>
      </c>
      <c r="S66">
        <f t="shared" si="4"/>
        <v>12820</v>
      </c>
    </row>
    <row r="67" spans="1:19" x14ac:dyDescent="0.15">
      <c r="A67" t="str">
        <f>'družstvá 1.preteky'!I9</f>
        <v>Gergel Marek</v>
      </c>
      <c r="B67">
        <f>'družstvá 1.preteky'!K10</f>
        <v>6</v>
      </c>
      <c r="C67">
        <f>'družstvá 1.preteky'!J10</f>
        <v>6020</v>
      </c>
      <c r="L67" t="str">
        <f t="shared" si="0"/>
        <v>Gergel Marek</v>
      </c>
      <c r="M67">
        <f t="shared" si="1"/>
        <v>6</v>
      </c>
      <c r="N67">
        <f t="shared" si="2"/>
        <v>6020</v>
      </c>
      <c r="O67">
        <f>VLOOKUP($L67,Sheet1!$A$5:$C$124,COLUMN(Sheet1!$B$5:$B$124),0)</f>
        <v>3</v>
      </c>
      <c r="P67">
        <f>VLOOKUP($L67,Sheet1!$A$5:$C$124,COLUMN(Sheet1!$C$5:$C$124),0)</f>
        <v>12080</v>
      </c>
      <c r="R67">
        <f t="shared" si="3"/>
        <v>9</v>
      </c>
      <c r="S67">
        <f t="shared" si="4"/>
        <v>18100</v>
      </c>
    </row>
    <row r="68" spans="1:19" x14ac:dyDescent="0.15">
      <c r="A68" t="str">
        <f>'družstvá 1.preteky'!I11</f>
        <v>Sičák Pavel</v>
      </c>
      <c r="B68">
        <f>'družstvá 1.preteky'!K12</f>
        <v>12</v>
      </c>
      <c r="C68">
        <f>'družstvá 1.preteky'!J12</f>
        <v>840</v>
      </c>
      <c r="L68" t="str">
        <f t="shared" si="0"/>
        <v>Sičák Pavel</v>
      </c>
      <c r="M68">
        <f t="shared" si="1"/>
        <v>12</v>
      </c>
      <c r="N68">
        <f t="shared" si="2"/>
        <v>840</v>
      </c>
      <c r="O68">
        <f>VLOOKUP($L68,Sheet1!$A$5:$C$124,COLUMN(Sheet1!$B$5:$B$124),0)</f>
        <v>11</v>
      </c>
      <c r="P68">
        <f>VLOOKUP($L68,Sheet1!$A$5:$C$124,COLUMN(Sheet1!$C$5:$C$124),0)</f>
        <v>2840</v>
      </c>
      <c r="R68">
        <f t="shared" si="3"/>
        <v>23</v>
      </c>
      <c r="S68">
        <f t="shared" si="4"/>
        <v>3680</v>
      </c>
    </row>
    <row r="69" spans="1:19" x14ac:dyDescent="0.15">
      <c r="A69" t="str">
        <f>'družstvá 1.preteky'!I13</f>
        <v>Haššo Jaroslav</v>
      </c>
      <c r="B69">
        <f>'družstvá 1.preteky'!K14</f>
        <v>1</v>
      </c>
      <c r="C69">
        <f>'družstvá 1.preteky'!J14</f>
        <v>12600</v>
      </c>
      <c r="L69" t="str">
        <f t="shared" si="0"/>
        <v>Haššo Jaroslav</v>
      </c>
      <c r="M69">
        <f t="shared" si="1"/>
        <v>1</v>
      </c>
      <c r="N69">
        <f t="shared" si="2"/>
        <v>12600</v>
      </c>
      <c r="O69">
        <f>VLOOKUP($L69,Sheet1!$A$5:$C$124,COLUMN(Sheet1!$B$5:$B$124),0)</f>
        <v>1</v>
      </c>
      <c r="P69">
        <f>VLOOKUP($L69,Sheet1!$A$5:$C$124,COLUMN(Sheet1!$C$5:$C$124),0)</f>
        <v>17480</v>
      </c>
      <c r="R69">
        <f t="shared" si="3"/>
        <v>2</v>
      </c>
      <c r="S69">
        <f t="shared" si="4"/>
        <v>30080</v>
      </c>
    </row>
    <row r="70" spans="1:19" x14ac:dyDescent="0.15">
      <c r="A70" t="str">
        <f>'družstvá 1.preteky'!I15</f>
        <v>Amrich Dalibor</v>
      </c>
      <c r="B70">
        <f>'družstvá 1.preteky'!K16</f>
        <v>11</v>
      </c>
      <c r="C70">
        <f>'družstvá 1.preteky'!J16</f>
        <v>1300</v>
      </c>
      <c r="L70" t="str">
        <f t="shared" ref="L70:L124" si="5">A70</f>
        <v>Amrich Dalibor</v>
      </c>
      <c r="M70">
        <f t="shared" ref="M70:M124" si="6">VLOOKUP($L70,$A$5:$C$124,COLUMN($B$5:$B$124),0)</f>
        <v>11</v>
      </c>
      <c r="N70">
        <f t="shared" ref="N70:N124" si="7">VLOOKUP($L70,$A$5:$C$124,COLUMN($C$5:$C$124),0)</f>
        <v>1300</v>
      </c>
      <c r="O70">
        <f>VLOOKUP($L70,Sheet1!$A$5:$C$124,COLUMN(Sheet1!$B$5:$B$124),0)</f>
        <v>11</v>
      </c>
      <c r="P70">
        <f>VLOOKUP($L70,Sheet1!$A$5:$C$124,COLUMN(Sheet1!$C$5:$C$124),0)</f>
        <v>2560</v>
      </c>
      <c r="R70">
        <f t="shared" ref="R70:R124" si="8">O70+M70</f>
        <v>22</v>
      </c>
      <c r="S70">
        <f t="shared" ref="S70:S124" si="9">N70+P70</f>
        <v>3860</v>
      </c>
    </row>
    <row r="71" spans="1:19" x14ac:dyDescent="0.15">
      <c r="A71" t="str">
        <f>'družstvá 1.preteky'!I17</f>
        <v>Gajdošík Rudolf</v>
      </c>
      <c r="B71">
        <f>'družstvá 1.preteky'!K18</f>
        <v>10</v>
      </c>
      <c r="C71">
        <f>'družstvá 1.preteky'!J18</f>
        <v>2980</v>
      </c>
      <c r="L71" t="str">
        <f t="shared" si="5"/>
        <v>Gajdošík Rudolf</v>
      </c>
      <c r="M71">
        <f t="shared" si="6"/>
        <v>10</v>
      </c>
      <c r="N71">
        <f t="shared" si="7"/>
        <v>2980</v>
      </c>
      <c r="O71">
        <f>VLOOKUP($L71,Sheet1!$A$5:$C$124,COLUMN(Sheet1!$B$5:$B$124),0)</f>
        <v>2</v>
      </c>
      <c r="P71">
        <f>VLOOKUP($L71,Sheet1!$A$5:$C$124,COLUMN(Sheet1!$C$5:$C$124),0)</f>
        <v>9980</v>
      </c>
      <c r="R71">
        <f t="shared" si="8"/>
        <v>12</v>
      </c>
      <c r="S71">
        <f t="shared" si="9"/>
        <v>12960</v>
      </c>
    </row>
    <row r="72" spans="1:19" x14ac:dyDescent="0.15">
      <c r="A72" t="str">
        <f>'družstvá 1.preteky'!I19</f>
        <v>Šimko Jozef</v>
      </c>
      <c r="B72">
        <f>'družstvá 1.preteky'!K20</f>
        <v>3</v>
      </c>
      <c r="C72">
        <f>'družstvá 1.preteky'!J20</f>
        <v>9360</v>
      </c>
      <c r="L72" t="str">
        <f t="shared" si="5"/>
        <v>Šimko Jozef</v>
      </c>
      <c r="M72">
        <f t="shared" si="6"/>
        <v>3</v>
      </c>
      <c r="N72">
        <f t="shared" si="7"/>
        <v>9360</v>
      </c>
      <c r="O72">
        <f>VLOOKUP($L72,Sheet1!$A$5:$C$124,COLUMN(Sheet1!$B$5:$B$124),0)</f>
        <v>4</v>
      </c>
      <c r="P72">
        <f>VLOOKUP($L72,Sheet1!$A$5:$C$124,COLUMN(Sheet1!$C$5:$C$124),0)</f>
        <v>8580</v>
      </c>
      <c r="R72">
        <f t="shared" si="8"/>
        <v>7</v>
      </c>
      <c r="S72">
        <f t="shared" si="9"/>
        <v>17940</v>
      </c>
    </row>
    <row r="73" spans="1:19" x14ac:dyDescent="0.15">
      <c r="A73" t="str">
        <f>'družstvá 1.preteky'!I21</f>
        <v>Horváth Oszkár</v>
      </c>
      <c r="B73">
        <f>'družstvá 1.preteky'!K22</f>
        <v>4</v>
      </c>
      <c r="C73">
        <f>'družstvá 1.preteky'!J22</f>
        <v>5740</v>
      </c>
      <c r="L73" t="str">
        <f t="shared" si="5"/>
        <v>Horváth Oszkár</v>
      </c>
      <c r="M73">
        <f t="shared" si="6"/>
        <v>4</v>
      </c>
      <c r="N73">
        <f t="shared" si="7"/>
        <v>5740</v>
      </c>
      <c r="O73">
        <f>VLOOKUP($L73,Sheet1!$A$5:$C$124,COLUMN(Sheet1!$B$5:$B$124),0)</f>
        <v>10</v>
      </c>
      <c r="P73">
        <f>VLOOKUP($L73,Sheet1!$A$5:$C$124,COLUMN(Sheet1!$C$5:$C$124),0)</f>
        <v>2960</v>
      </c>
      <c r="R73">
        <f t="shared" si="8"/>
        <v>14</v>
      </c>
      <c r="S73">
        <f t="shared" si="9"/>
        <v>8700</v>
      </c>
    </row>
    <row r="74" spans="1:19" x14ac:dyDescent="0.15">
      <c r="A74" t="str">
        <f>'družstvá 1.preteky'!I23</f>
        <v>Hirjak Peter</v>
      </c>
      <c r="B74">
        <f>'družstvá 1.preteky'!K24</f>
        <v>6</v>
      </c>
      <c r="C74">
        <f>'družstvá 1.preteky'!J24</f>
        <v>3880</v>
      </c>
      <c r="L74" t="str">
        <f t="shared" si="5"/>
        <v>Hirjak Peter</v>
      </c>
      <c r="M74">
        <f t="shared" si="6"/>
        <v>6</v>
      </c>
      <c r="N74">
        <f t="shared" si="7"/>
        <v>3880</v>
      </c>
      <c r="O74">
        <f>VLOOKUP($L74,Sheet1!$A$5:$C$124,COLUMN(Sheet1!$B$5:$B$124),0)</f>
        <v>2</v>
      </c>
      <c r="P74">
        <f>VLOOKUP($L74,Sheet1!$A$5:$C$124,COLUMN(Sheet1!$C$5:$C$124),0)</f>
        <v>8800</v>
      </c>
      <c r="R74">
        <f t="shared" si="8"/>
        <v>8</v>
      </c>
      <c r="S74">
        <f t="shared" si="9"/>
        <v>12680</v>
      </c>
    </row>
    <row r="75" spans="1:19" x14ac:dyDescent="0.15">
      <c r="A75" t="str">
        <f>'družstvá 1.preteky'!I25</f>
        <v>Kolodý Matúš</v>
      </c>
      <c r="B75">
        <f>'družstvá 1.preteky'!K26</f>
        <v>8</v>
      </c>
      <c r="C75">
        <f>'družstvá 1.preteky'!J26</f>
        <v>3940</v>
      </c>
      <c r="L75" t="str">
        <f t="shared" si="5"/>
        <v>Kolodý Matúš</v>
      </c>
      <c r="M75">
        <f t="shared" si="6"/>
        <v>8</v>
      </c>
      <c r="N75">
        <f t="shared" si="7"/>
        <v>3940</v>
      </c>
      <c r="O75">
        <f>VLOOKUP($L75,Sheet1!$A$5:$C$124,COLUMN(Sheet1!$B$5:$B$124),0)</f>
        <v>10</v>
      </c>
      <c r="P75">
        <f>VLOOKUP($L75,Sheet1!$A$5:$C$124,COLUMN(Sheet1!$C$5:$C$124),0)</f>
        <v>4190</v>
      </c>
      <c r="R75">
        <f t="shared" si="8"/>
        <v>18</v>
      </c>
      <c r="S75">
        <f t="shared" si="9"/>
        <v>8130</v>
      </c>
    </row>
    <row r="76" spans="1:19" x14ac:dyDescent="0.15">
      <c r="A76" t="str">
        <f>'družstvá 1.preteky'!I27</f>
        <v>Majčiník Miloš</v>
      </c>
      <c r="B76">
        <f>'družstvá 1.preteky'!K28</f>
        <v>7</v>
      </c>
      <c r="C76">
        <f>'družstvá 1.preteky'!J28</f>
        <v>4220</v>
      </c>
      <c r="L76" t="str">
        <f t="shared" si="5"/>
        <v>Majčiník Miloš</v>
      </c>
      <c r="M76">
        <f t="shared" si="6"/>
        <v>7</v>
      </c>
      <c r="N76">
        <f t="shared" si="7"/>
        <v>4220</v>
      </c>
      <c r="O76">
        <f>VLOOKUP($L76,Sheet1!$A$5:$C$124,COLUMN(Sheet1!$B$5:$B$124),0)</f>
        <v>11</v>
      </c>
      <c r="P76">
        <f>VLOOKUP($L76,Sheet1!$A$5:$C$124,COLUMN(Sheet1!$C$5:$C$124),0)</f>
        <v>3100</v>
      </c>
      <c r="R76">
        <f t="shared" si="8"/>
        <v>18</v>
      </c>
      <c r="S76">
        <f t="shared" si="9"/>
        <v>7320</v>
      </c>
    </row>
    <row r="77" spans="1:19" x14ac:dyDescent="0.15">
      <c r="A77" t="str">
        <f>'družstvá 1.preteky'!I29</f>
        <v>Kovalkovič Gabriel</v>
      </c>
      <c r="B77">
        <f>'družstvá 1.preteky'!K30</f>
        <v>10</v>
      </c>
      <c r="C77">
        <f>'družstvá 1.preteky'!J30</f>
        <v>1340</v>
      </c>
      <c r="L77" t="str">
        <f t="shared" si="5"/>
        <v>Kovalkovič Gabriel</v>
      </c>
      <c r="M77">
        <f t="shared" si="6"/>
        <v>10</v>
      </c>
      <c r="N77">
        <f t="shared" si="7"/>
        <v>1340</v>
      </c>
      <c r="O77">
        <f>VLOOKUP($L77,Sheet1!$A$5:$C$124,COLUMN(Sheet1!$B$5:$B$124),0)</f>
        <v>9</v>
      </c>
      <c r="P77">
        <f>VLOOKUP($L77,Sheet1!$A$5:$C$124,COLUMN(Sheet1!$C$5:$C$124),0)</f>
        <v>3180</v>
      </c>
      <c r="R77">
        <f t="shared" si="8"/>
        <v>19</v>
      </c>
      <c r="S77">
        <f t="shared" si="9"/>
        <v>4520</v>
      </c>
    </row>
    <row r="78" spans="1:19" x14ac:dyDescent="0.15">
      <c r="A78" t="str">
        <f>'družstvá 1.preteky'!I31</f>
        <v>Takács Ladislav</v>
      </c>
      <c r="B78">
        <f>'družstvá 1.preteky'!K32</f>
        <v>5</v>
      </c>
      <c r="C78">
        <f>'družstvá 1.preteky'!J32</f>
        <v>4040</v>
      </c>
      <c r="L78" t="str">
        <f t="shared" si="5"/>
        <v>Takács Ladislav</v>
      </c>
      <c r="M78">
        <f t="shared" si="6"/>
        <v>5</v>
      </c>
      <c r="N78">
        <f t="shared" si="7"/>
        <v>4040</v>
      </c>
      <c r="O78">
        <f>VLOOKUP($L78,Sheet1!$A$5:$C$124,COLUMN(Sheet1!$B$5:$B$124),0)</f>
        <v>6</v>
      </c>
      <c r="P78">
        <f>VLOOKUP($L78,Sheet1!$A$5:$C$124,COLUMN(Sheet1!$C$5:$C$124),0)</f>
        <v>4870</v>
      </c>
      <c r="R78">
        <f t="shared" si="8"/>
        <v>11</v>
      </c>
      <c r="S78">
        <f t="shared" si="9"/>
        <v>8910</v>
      </c>
    </row>
    <row r="79" spans="1:19" x14ac:dyDescent="0.15">
      <c r="A79" t="str">
        <f>'družstvá 1.preteky'!I33</f>
        <v>Palinkáš Milan</v>
      </c>
      <c r="B79">
        <f>'družstvá 1.preteky'!K34</f>
        <v>4</v>
      </c>
      <c r="C79">
        <f>'družstvá 1.preteky'!J34</f>
        <v>6880</v>
      </c>
      <c r="L79" t="str">
        <f t="shared" si="5"/>
        <v>Palinkáš Milan</v>
      </c>
      <c r="M79">
        <f t="shared" si="6"/>
        <v>4</v>
      </c>
      <c r="N79">
        <f t="shared" si="7"/>
        <v>6880</v>
      </c>
      <c r="O79">
        <f>VLOOKUP($L79,Sheet1!$A$5:$C$124,COLUMN(Sheet1!$B$5:$B$124),0)</f>
        <v>5</v>
      </c>
      <c r="P79">
        <f>VLOOKUP($L79,Sheet1!$A$5:$C$124,COLUMN(Sheet1!$C$5:$C$124),0)</f>
        <v>5440</v>
      </c>
      <c r="R79">
        <f t="shared" si="8"/>
        <v>9</v>
      </c>
      <c r="S79">
        <f t="shared" si="9"/>
        <v>12320</v>
      </c>
    </row>
    <row r="80" spans="1:19" x14ac:dyDescent="0.15">
      <c r="A80" t="str">
        <f>'družstvá 1.preteky'!I35</f>
        <v>Vígh Jozef</v>
      </c>
      <c r="B80">
        <f>'družstvá 1.preteky'!K36</f>
        <v>13</v>
      </c>
      <c r="C80">
        <f>'družstvá 1.preteky'!J36</f>
        <v>120</v>
      </c>
      <c r="L80" t="str">
        <f t="shared" si="5"/>
        <v>Vígh Jozef</v>
      </c>
      <c r="M80">
        <f t="shared" si="6"/>
        <v>13</v>
      </c>
      <c r="N80">
        <f t="shared" si="7"/>
        <v>120</v>
      </c>
      <c r="O80">
        <f>VLOOKUP($L80,Sheet1!$A$5:$C$124,COLUMN(Sheet1!$B$5:$B$124),0)</f>
        <v>4</v>
      </c>
      <c r="P80">
        <f>VLOOKUP($L80,Sheet1!$A$5:$C$124,COLUMN(Sheet1!$C$5:$C$124),0)</f>
        <v>5100</v>
      </c>
      <c r="R80">
        <f t="shared" si="8"/>
        <v>17</v>
      </c>
      <c r="S80">
        <f t="shared" si="9"/>
        <v>5220</v>
      </c>
    </row>
    <row r="81" spans="1:19" x14ac:dyDescent="0.15">
      <c r="A81" t="str">
        <f>'družstvá 1.preteky'!I37</f>
        <v>Koller Roland</v>
      </c>
      <c r="B81">
        <f>'družstvá 1.preteky'!K38</f>
        <v>12.5</v>
      </c>
      <c r="C81">
        <f>'družstvá 1.preteky'!J38</f>
        <v>940</v>
      </c>
      <c r="L81" t="str">
        <f t="shared" si="5"/>
        <v>Koller Roland</v>
      </c>
      <c r="M81">
        <f t="shared" si="6"/>
        <v>12.5</v>
      </c>
      <c r="N81">
        <f t="shared" si="7"/>
        <v>940</v>
      </c>
      <c r="O81">
        <f>VLOOKUP($L81,Sheet1!$A$5:$C$124,COLUMN(Sheet1!$B$5:$B$124),0)</f>
        <v>10</v>
      </c>
      <c r="P81">
        <f>VLOOKUP($L81,Sheet1!$A$5:$C$124,COLUMN(Sheet1!$C$5:$C$124),0)</f>
        <v>3600</v>
      </c>
      <c r="R81">
        <f t="shared" si="8"/>
        <v>22.5</v>
      </c>
      <c r="S81">
        <f t="shared" si="9"/>
        <v>4540</v>
      </c>
    </row>
    <row r="82" spans="1:19" x14ac:dyDescent="0.15">
      <c r="A82" t="str">
        <f>'družstvá 1.preteky'!I39</f>
        <v>Beke Zoltán</v>
      </c>
      <c r="B82">
        <f>'družstvá 1.preteky'!K40</f>
        <v>1</v>
      </c>
      <c r="C82">
        <f>'družstvá 1.preteky'!J40</f>
        <v>12320</v>
      </c>
      <c r="L82" t="str">
        <f t="shared" si="5"/>
        <v>Beke Zoltán</v>
      </c>
      <c r="M82">
        <f t="shared" si="6"/>
        <v>1</v>
      </c>
      <c r="N82">
        <f t="shared" si="7"/>
        <v>12320</v>
      </c>
      <c r="O82">
        <f>VLOOKUP($L82,Sheet1!$A$5:$C$124,COLUMN(Sheet1!$B$5:$B$124),0)</f>
        <v>1</v>
      </c>
      <c r="P82">
        <f>VLOOKUP($L82,Sheet1!$A$5:$C$124,COLUMN(Sheet1!$C$5:$C$124),0)</f>
        <v>17400</v>
      </c>
      <c r="R82">
        <f t="shared" si="8"/>
        <v>2</v>
      </c>
      <c r="S82">
        <f t="shared" si="9"/>
        <v>29720</v>
      </c>
    </row>
    <row r="83" spans="1:19" x14ac:dyDescent="0.15">
      <c r="A83" t="str">
        <f>'družstvá 1.preteky'!I41</f>
        <v>Zelenák Milan</v>
      </c>
      <c r="B83">
        <f>'družstvá 1.preteky'!K42</f>
        <v>2</v>
      </c>
      <c r="C83">
        <f>'družstvá 1.preteky'!J42</f>
        <v>9160</v>
      </c>
      <c r="L83" t="str">
        <f t="shared" si="5"/>
        <v>Zelenák Milan</v>
      </c>
      <c r="M83">
        <f t="shared" si="6"/>
        <v>2</v>
      </c>
      <c r="N83">
        <f t="shared" si="7"/>
        <v>9160</v>
      </c>
      <c r="O83">
        <f>VLOOKUP($L83,Sheet1!$A$5:$C$124,COLUMN(Sheet1!$B$5:$B$124),0)</f>
        <v>11</v>
      </c>
      <c r="P83">
        <f>VLOOKUP($L83,Sheet1!$A$5:$C$124,COLUMN(Sheet1!$C$5:$C$124),0)</f>
        <v>3120</v>
      </c>
      <c r="R83">
        <f t="shared" si="8"/>
        <v>13</v>
      </c>
      <c r="S83">
        <f t="shared" si="9"/>
        <v>12280</v>
      </c>
    </row>
    <row r="84" spans="1:19" x14ac:dyDescent="0.15">
      <c r="A84" t="str">
        <f>'družstvá 1.preteky'!I43</f>
        <v>Chandoga Peter</v>
      </c>
      <c r="B84">
        <f>'družstvá 1.preteky'!K44</f>
        <v>9</v>
      </c>
      <c r="C84">
        <f>'družstvá 1.preteky'!J44</f>
        <v>2920</v>
      </c>
      <c r="L84" t="str">
        <f t="shared" si="5"/>
        <v>Chandoga Peter</v>
      </c>
      <c r="M84">
        <f t="shared" si="6"/>
        <v>9</v>
      </c>
      <c r="N84">
        <f t="shared" si="7"/>
        <v>2920</v>
      </c>
      <c r="O84">
        <f>VLOOKUP($L84,Sheet1!$A$5:$C$124,COLUMN(Sheet1!$B$5:$B$124),0)</f>
        <v>7</v>
      </c>
      <c r="P84">
        <f>VLOOKUP($L84,Sheet1!$A$5:$C$124,COLUMN(Sheet1!$C$5:$C$124),0)</f>
        <v>3600</v>
      </c>
      <c r="R84">
        <f t="shared" si="8"/>
        <v>16</v>
      </c>
      <c r="S84">
        <f t="shared" si="9"/>
        <v>6520</v>
      </c>
    </row>
    <row r="85" spans="1:19" x14ac:dyDescent="0.15">
      <c r="A85" t="str">
        <f>'družstvá 1.preteky'!I45</f>
        <v>Tamáš Ľudovít</v>
      </c>
      <c r="B85">
        <f>'družstvá 1.preteky'!K46</f>
        <v>9</v>
      </c>
      <c r="C85">
        <f>'družstvá 1.preteky'!J46</f>
        <v>3420</v>
      </c>
      <c r="L85" t="str">
        <f t="shared" si="5"/>
        <v>Tamáš Ľudovít</v>
      </c>
      <c r="M85">
        <f t="shared" si="6"/>
        <v>9</v>
      </c>
      <c r="N85">
        <f t="shared" si="7"/>
        <v>3420</v>
      </c>
      <c r="O85">
        <f>VLOOKUP($L85,Sheet1!$A$5:$C$124,COLUMN(Sheet1!$B$5:$B$124),0)</f>
        <v>6</v>
      </c>
      <c r="P85">
        <f>VLOOKUP($L85,Sheet1!$A$5:$C$124,COLUMN(Sheet1!$C$5:$C$124),0)</f>
        <v>8480</v>
      </c>
      <c r="R85">
        <f t="shared" si="8"/>
        <v>15</v>
      </c>
      <c r="S85">
        <f t="shared" si="9"/>
        <v>11900</v>
      </c>
    </row>
    <row r="86" spans="1:19" x14ac:dyDescent="0.15">
      <c r="A86" t="str">
        <f>'družstvá 1.preteky'!I47</f>
        <v>Kasan Andrej</v>
      </c>
      <c r="B86">
        <f>'družstvá 1.preteky'!K48</f>
        <v>7.5</v>
      </c>
      <c r="C86">
        <f>'družstvá 1.preteky'!J48</f>
        <v>3340</v>
      </c>
      <c r="L86" t="str">
        <f t="shared" si="5"/>
        <v>Kasan Andrej</v>
      </c>
      <c r="M86">
        <f t="shared" si="6"/>
        <v>7.5</v>
      </c>
      <c r="N86">
        <f t="shared" si="7"/>
        <v>3340</v>
      </c>
      <c r="O86">
        <f>VLOOKUP($L86,Sheet1!$A$5:$C$124,COLUMN(Sheet1!$B$5:$B$124),0)</f>
        <v>8</v>
      </c>
      <c r="P86">
        <f>VLOOKUP($L86,Sheet1!$A$5:$C$124,COLUMN(Sheet1!$C$5:$C$124),0)</f>
        <v>3510</v>
      </c>
      <c r="R86">
        <f t="shared" si="8"/>
        <v>15.5</v>
      </c>
      <c r="S86">
        <f t="shared" si="9"/>
        <v>6850</v>
      </c>
    </row>
    <row r="87" spans="1:19" x14ac:dyDescent="0.15">
      <c r="A87" t="str">
        <f>'družstvá 1.preteky'!I49</f>
        <v>Tuka František</v>
      </c>
      <c r="B87">
        <f>'družstvá 1.preteky'!K50</f>
        <v>3</v>
      </c>
      <c r="C87">
        <f>'družstvá 1.preteky'!J50</f>
        <v>5840</v>
      </c>
      <c r="L87" t="str">
        <f t="shared" si="5"/>
        <v>Tuka František</v>
      </c>
      <c r="M87">
        <f t="shared" si="6"/>
        <v>3</v>
      </c>
      <c r="N87">
        <f t="shared" si="7"/>
        <v>5840</v>
      </c>
      <c r="O87">
        <f>VLOOKUP($L87,Sheet1!$A$5:$C$124,COLUMN(Sheet1!$B$5:$B$124),0)</f>
        <v>5</v>
      </c>
      <c r="P87">
        <f>VLOOKUP($L87,Sheet1!$A$5:$C$124,COLUMN(Sheet1!$C$5:$C$124),0)</f>
        <v>8520</v>
      </c>
      <c r="R87">
        <f t="shared" si="8"/>
        <v>8</v>
      </c>
      <c r="S87">
        <f t="shared" si="9"/>
        <v>14360</v>
      </c>
    </row>
    <row r="88" spans="1:19" x14ac:dyDescent="0.15">
      <c r="A88" t="str">
        <f>'družstvá 1.preteky'!I51</f>
        <v>Madro Pavol</v>
      </c>
      <c r="B88">
        <f>'družstvá 1.preteky'!K52</f>
        <v>7.5</v>
      </c>
      <c r="C88">
        <f>'družstvá 1.preteky'!J52</f>
        <v>3340</v>
      </c>
      <c r="L88" t="str">
        <f t="shared" si="5"/>
        <v>Madro Pavol</v>
      </c>
      <c r="M88">
        <f t="shared" si="6"/>
        <v>7.5</v>
      </c>
      <c r="N88">
        <f t="shared" si="7"/>
        <v>3340</v>
      </c>
      <c r="O88">
        <f>VLOOKUP($L88,Sheet1!$A$5:$C$124,COLUMN(Sheet1!$B$5:$B$124),0)</f>
        <v>6</v>
      </c>
      <c r="P88">
        <f>VLOOKUP($L88,Sheet1!$A$5:$C$124,COLUMN(Sheet1!$C$5:$C$124),0)</f>
        <v>7400</v>
      </c>
      <c r="R88">
        <f t="shared" si="8"/>
        <v>13.5</v>
      </c>
      <c r="S88">
        <f t="shared" si="9"/>
        <v>10740</v>
      </c>
    </row>
    <row r="89" spans="1:19" x14ac:dyDescent="0.15">
      <c r="A89" t="str">
        <f>'družstvá 1.preteky'!I53</f>
        <v>Dulay Samuel</v>
      </c>
      <c r="B89">
        <f>'družstvá 1.preteky'!K54</f>
        <v>12.5</v>
      </c>
      <c r="C89">
        <f>'družstvá 1.preteky'!J54</f>
        <v>940</v>
      </c>
      <c r="L89" t="str">
        <f t="shared" si="5"/>
        <v>Dulay Samuel</v>
      </c>
      <c r="M89">
        <f t="shared" si="6"/>
        <v>12.5</v>
      </c>
      <c r="N89">
        <f t="shared" si="7"/>
        <v>940</v>
      </c>
      <c r="O89">
        <f>VLOOKUP($L89,Sheet1!$A$5:$C$124,COLUMN(Sheet1!$B$5:$B$124),0)</f>
        <v>12</v>
      </c>
      <c r="P89">
        <f>VLOOKUP($L89,Sheet1!$A$5:$C$124,COLUMN(Sheet1!$C$5:$C$124),0)</f>
        <v>2980</v>
      </c>
      <c r="R89">
        <f t="shared" si="8"/>
        <v>24.5</v>
      </c>
      <c r="S89">
        <f t="shared" si="9"/>
        <v>3920</v>
      </c>
    </row>
    <row r="90" spans="1:19" x14ac:dyDescent="0.15">
      <c r="A90" t="str">
        <f>'družstvá 1.preteky'!I55</f>
        <v>Pilek Patrik</v>
      </c>
      <c r="B90">
        <f>'družstvá 1.preteky'!K56</f>
        <v>5</v>
      </c>
      <c r="C90">
        <f>'družstvá 1.preteky'!J56</f>
        <v>6080</v>
      </c>
      <c r="L90" t="str">
        <f t="shared" si="5"/>
        <v>Pilek Patrik</v>
      </c>
      <c r="M90">
        <f t="shared" si="6"/>
        <v>5</v>
      </c>
      <c r="N90">
        <f t="shared" si="7"/>
        <v>6080</v>
      </c>
      <c r="O90">
        <f>VLOOKUP($L90,Sheet1!$A$5:$C$124,COLUMN(Sheet1!$B$5:$B$124),0)</f>
        <v>6</v>
      </c>
      <c r="P90">
        <f>VLOOKUP($L90,Sheet1!$A$5:$C$124,COLUMN(Sheet1!$C$5:$C$124),0)</f>
        <v>7200</v>
      </c>
      <c r="R90">
        <f t="shared" si="8"/>
        <v>11</v>
      </c>
      <c r="S90">
        <f t="shared" si="9"/>
        <v>13280</v>
      </c>
    </row>
    <row r="91" spans="1:19" x14ac:dyDescent="0.15">
      <c r="A91" t="str">
        <f>'družstvá 1.preteky'!I57</f>
        <v>Z</v>
      </c>
      <c r="B91">
        <f>'družstvá 1.preteky'!K58</f>
        <v>28.5</v>
      </c>
      <c r="C91">
        <f>'družstvá 1.preteky'!J58</f>
        <v>-2</v>
      </c>
      <c r="L91" t="str">
        <f t="shared" si="5"/>
        <v>Z</v>
      </c>
      <c r="M91">
        <f t="shared" si="6"/>
        <v>28.5</v>
      </c>
      <c r="N91">
        <f t="shared" si="7"/>
        <v>-2</v>
      </c>
      <c r="O91">
        <f>VLOOKUP($L91,Sheet1!$A$5:$C$124,COLUMN(Sheet1!$B$5:$B$124),0)</f>
        <v>28.5</v>
      </c>
      <c r="P91">
        <f>VLOOKUP($L91,Sheet1!$A$5:$C$124,COLUMN(Sheet1!$C$5:$C$124),0)</f>
        <v>-2</v>
      </c>
      <c r="R91">
        <f t="shared" si="8"/>
        <v>57</v>
      </c>
      <c r="S91">
        <f t="shared" si="9"/>
        <v>-4</v>
      </c>
    </row>
    <row r="92" spans="1:19" x14ac:dyDescent="0.15">
      <c r="A92" t="str">
        <f>'družstvá 1.preteky'!I59</f>
        <v>cc</v>
      </c>
      <c r="B92">
        <f>'družstvá 1.preteky'!K60</f>
        <v>28.5</v>
      </c>
      <c r="C92">
        <f>'družstvá 1.preteky'!J560</f>
        <v>0</v>
      </c>
      <c r="L92" t="str">
        <f t="shared" si="5"/>
        <v>cc</v>
      </c>
      <c r="M92">
        <f t="shared" si="6"/>
        <v>28.5</v>
      </c>
      <c r="N92">
        <f t="shared" si="7"/>
        <v>0</v>
      </c>
      <c r="O92">
        <f>VLOOKUP($L92,Sheet1!$A$5:$C$124,COLUMN(Sheet1!$B$5:$B$124),0)</f>
        <v>28.5</v>
      </c>
      <c r="P92">
        <f>VLOOKUP($L92,Sheet1!$A$5:$C$124,COLUMN(Sheet1!$C$5:$C$124),0)</f>
        <v>-2</v>
      </c>
      <c r="R92">
        <f t="shared" si="8"/>
        <v>57</v>
      </c>
      <c r="S92">
        <f t="shared" si="9"/>
        <v>-2</v>
      </c>
    </row>
    <row r="93" spans="1:19" x14ac:dyDescent="0.15">
      <c r="A93" t="str">
        <f>'družstvá 1.preteky'!I61</f>
        <v>c</v>
      </c>
      <c r="B93">
        <f>'družstvá 1.preteky'!K62</f>
        <v>28.5</v>
      </c>
      <c r="C93">
        <f>'družstvá 1.preteky'!J62</f>
        <v>-2</v>
      </c>
      <c r="L93" t="str">
        <f t="shared" si="5"/>
        <v>c</v>
      </c>
      <c r="M93">
        <f t="shared" si="6"/>
        <v>28.5</v>
      </c>
      <c r="N93">
        <f t="shared" si="7"/>
        <v>-2</v>
      </c>
      <c r="O93">
        <f>VLOOKUP($L93,Sheet1!$A$5:$C$124,COLUMN(Sheet1!$B$5:$B$124),0)</f>
        <v>28.5</v>
      </c>
      <c r="P93">
        <f>VLOOKUP($L93,Sheet1!$A$5:$C$124,COLUMN(Sheet1!$C$5:$C$124),0)</f>
        <v>-2</v>
      </c>
      <c r="R93">
        <f t="shared" si="8"/>
        <v>57</v>
      </c>
      <c r="S93">
        <f t="shared" si="9"/>
        <v>-4</v>
      </c>
    </row>
    <row r="94" spans="1:19" x14ac:dyDescent="0.15">
      <c r="A94" t="str">
        <f>'družstvá 1.preteky'!I63</f>
        <v>g</v>
      </c>
      <c r="B94">
        <f>'družstvá 1.preteky'!K64</f>
        <v>28.5</v>
      </c>
      <c r="C94">
        <f>'družstvá 1.preteky'!J64</f>
        <v>-2</v>
      </c>
      <c r="L94" t="str">
        <f t="shared" si="5"/>
        <v>g</v>
      </c>
      <c r="M94">
        <f t="shared" si="6"/>
        <v>28.5</v>
      </c>
      <c r="N94">
        <f t="shared" si="7"/>
        <v>-2</v>
      </c>
      <c r="O94">
        <f>VLOOKUP($L94,Sheet1!$A$5:$C$124,COLUMN(Sheet1!$B$5:$B$124),0)</f>
        <v>28.5</v>
      </c>
      <c r="P94">
        <f>VLOOKUP($L94,Sheet1!$A$5:$C$124,COLUMN(Sheet1!$C$5:$C$124),0)</f>
        <v>-2</v>
      </c>
      <c r="R94">
        <f t="shared" si="8"/>
        <v>57</v>
      </c>
      <c r="S94">
        <f t="shared" si="9"/>
        <v>-4</v>
      </c>
    </row>
    <row r="95" spans="1:19" x14ac:dyDescent="0.15">
      <c r="A95" t="str">
        <f>'družstvá 1.preteky'!L5</f>
        <v>Galgoci Miloš</v>
      </c>
      <c r="B95">
        <f>'družstvá 1.preteky'!N6</f>
        <v>6</v>
      </c>
      <c r="C95">
        <f>'družstvá 1.preteky'!M6</f>
        <v>5200</v>
      </c>
      <c r="L95" t="str">
        <f t="shared" si="5"/>
        <v>Galgoci Miloš</v>
      </c>
      <c r="M95">
        <f t="shared" si="6"/>
        <v>6</v>
      </c>
      <c r="N95">
        <f t="shared" si="7"/>
        <v>5200</v>
      </c>
      <c r="O95">
        <f>VLOOKUP($L95,Sheet1!$A$5:$C$124,COLUMN(Sheet1!$B$5:$B$124),0)</f>
        <v>2</v>
      </c>
      <c r="P95">
        <f>VLOOKUP($L95,Sheet1!$A$5:$C$124,COLUMN(Sheet1!$C$5:$C$124),0)</f>
        <v>10290</v>
      </c>
      <c r="R95">
        <f t="shared" si="8"/>
        <v>8</v>
      </c>
      <c r="S95">
        <f t="shared" si="9"/>
        <v>15490</v>
      </c>
    </row>
    <row r="96" spans="1:19" x14ac:dyDescent="0.15">
      <c r="A96" t="str">
        <f>'družstvá 1.preteky'!L7</f>
        <v>Hojstrič Vladimír</v>
      </c>
      <c r="B96">
        <f>'družstvá 1.preteky'!N8</f>
        <v>3</v>
      </c>
      <c r="C96">
        <f>'družstvá 1.preteky'!M8</f>
        <v>5800</v>
      </c>
      <c r="L96" t="str">
        <f t="shared" si="5"/>
        <v>Hojstrič Vladimír</v>
      </c>
      <c r="M96">
        <f t="shared" si="6"/>
        <v>3</v>
      </c>
      <c r="N96">
        <f t="shared" si="7"/>
        <v>5800</v>
      </c>
      <c r="O96">
        <f>VLOOKUP($L96,Sheet1!$A$5:$C$124,COLUMN(Sheet1!$B$5:$B$124),0)</f>
        <v>7</v>
      </c>
      <c r="P96">
        <f>VLOOKUP($L96,Sheet1!$A$5:$C$124,COLUMN(Sheet1!$C$5:$C$124),0)</f>
        <v>7960</v>
      </c>
      <c r="R96">
        <f t="shared" si="8"/>
        <v>10</v>
      </c>
      <c r="S96">
        <f t="shared" si="9"/>
        <v>13760</v>
      </c>
    </row>
    <row r="97" spans="1:19" x14ac:dyDescent="0.15">
      <c r="A97" t="str">
        <f>'družstvá 1.preteky'!L9</f>
        <v>Poročák Peter</v>
      </c>
      <c r="B97">
        <f>'družstvá 1.preteky'!N10</f>
        <v>1</v>
      </c>
      <c r="C97">
        <f>'družstvá 1.preteky'!M10</f>
        <v>11900</v>
      </c>
      <c r="L97" t="str">
        <f t="shared" si="5"/>
        <v>Poročák Peter</v>
      </c>
      <c r="M97">
        <f t="shared" si="6"/>
        <v>1</v>
      </c>
      <c r="N97">
        <f t="shared" si="7"/>
        <v>11900</v>
      </c>
      <c r="O97">
        <f>VLOOKUP($L97,Sheet1!$A$5:$C$124,COLUMN(Sheet1!$B$5:$B$124),0)</f>
        <v>1</v>
      </c>
      <c r="P97">
        <f>VLOOKUP($L97,Sheet1!$A$5:$C$124,COLUMN(Sheet1!$C$5:$C$124),0)</f>
        <v>11380</v>
      </c>
      <c r="R97">
        <f t="shared" si="8"/>
        <v>2</v>
      </c>
      <c r="S97">
        <f t="shared" si="9"/>
        <v>23280</v>
      </c>
    </row>
    <row r="98" spans="1:19" x14ac:dyDescent="0.15">
      <c r="A98" t="str">
        <f>'družstvá 1.preteky'!L11</f>
        <v>Řezáč Jan st.</v>
      </c>
      <c r="B98">
        <f>'družstvá 1.preteky'!N12</f>
        <v>9</v>
      </c>
      <c r="C98">
        <f>'družstvá 1.preteky'!M12</f>
        <v>4480</v>
      </c>
      <c r="L98" t="str">
        <f t="shared" si="5"/>
        <v>Řezáč Jan st.</v>
      </c>
      <c r="M98">
        <f t="shared" si="6"/>
        <v>9</v>
      </c>
      <c r="N98">
        <f t="shared" si="7"/>
        <v>4480</v>
      </c>
      <c r="O98">
        <f>VLOOKUP($L98,Sheet1!$A$5:$C$124,COLUMN(Sheet1!$B$5:$B$124),0)</f>
        <v>9</v>
      </c>
      <c r="P98">
        <f>VLOOKUP($L98,Sheet1!$A$5:$C$124,COLUMN(Sheet1!$C$5:$C$124),0)</f>
        <v>5390</v>
      </c>
      <c r="R98">
        <f t="shared" si="8"/>
        <v>18</v>
      </c>
      <c r="S98">
        <f t="shared" si="9"/>
        <v>9870</v>
      </c>
    </row>
    <row r="99" spans="1:19" x14ac:dyDescent="0.15">
      <c r="A99" t="str">
        <f>'družstvá 1.preteky'!L13</f>
        <v>Kriška Branislav</v>
      </c>
      <c r="B99">
        <f>'družstvá 1.preteky'!N14</f>
        <v>5</v>
      </c>
      <c r="C99">
        <f>'družstvá 1.preteky'!M14</f>
        <v>5360</v>
      </c>
      <c r="L99" t="str">
        <f t="shared" si="5"/>
        <v>Kriška Branislav</v>
      </c>
      <c r="M99">
        <f t="shared" si="6"/>
        <v>5</v>
      </c>
      <c r="N99">
        <f t="shared" si="7"/>
        <v>5360</v>
      </c>
      <c r="O99">
        <f>VLOOKUP($L99,Sheet1!$A$5:$C$124,COLUMN(Sheet1!$B$5:$B$124),0)</f>
        <v>9</v>
      </c>
      <c r="P99">
        <f>VLOOKUP($L99,Sheet1!$A$5:$C$124,COLUMN(Sheet1!$C$5:$C$124),0)</f>
        <v>3600</v>
      </c>
      <c r="R99">
        <f t="shared" si="8"/>
        <v>14</v>
      </c>
      <c r="S99">
        <f t="shared" si="9"/>
        <v>8960</v>
      </c>
    </row>
    <row r="100" spans="1:19" x14ac:dyDescent="0.15">
      <c r="A100" t="str">
        <f>'družstvá 1.preteky'!L15</f>
        <v>Paľko Peter</v>
      </c>
      <c r="B100">
        <f>'družstvá 1.preteky'!N16</f>
        <v>8</v>
      </c>
      <c r="C100">
        <f>'družstvá 1.preteky'!M16</f>
        <v>4660</v>
      </c>
      <c r="L100" t="str">
        <f t="shared" si="5"/>
        <v>Paľko Peter</v>
      </c>
      <c r="M100">
        <f t="shared" si="6"/>
        <v>8</v>
      </c>
      <c r="N100">
        <f t="shared" si="7"/>
        <v>4660</v>
      </c>
      <c r="O100">
        <f>VLOOKUP($L100,Sheet1!$A$5:$C$124,COLUMN(Sheet1!$B$5:$B$124),0)</f>
        <v>11</v>
      </c>
      <c r="P100">
        <f>VLOOKUP($L100,Sheet1!$A$5:$C$124,COLUMN(Sheet1!$C$5:$C$124),0)</f>
        <v>1860</v>
      </c>
      <c r="R100">
        <f t="shared" si="8"/>
        <v>19</v>
      </c>
      <c r="S100">
        <f t="shared" si="9"/>
        <v>6520</v>
      </c>
    </row>
    <row r="101" spans="1:19" x14ac:dyDescent="0.15">
      <c r="A101" t="str">
        <f>'družstvá 1.preteky'!L17</f>
        <v>Púčik Jozef</v>
      </c>
      <c r="B101">
        <f>'družstvá 1.preteky'!N18</f>
        <v>8</v>
      </c>
      <c r="C101">
        <f>'družstvá 1.preteky'!M18</f>
        <v>3900</v>
      </c>
      <c r="L101" t="str">
        <f t="shared" si="5"/>
        <v>Púčik Jozef</v>
      </c>
      <c r="M101">
        <f t="shared" si="6"/>
        <v>8</v>
      </c>
      <c r="N101">
        <f t="shared" si="7"/>
        <v>3900</v>
      </c>
      <c r="O101">
        <f>VLOOKUP($L101,Sheet1!$A$5:$C$124,COLUMN(Sheet1!$B$5:$B$124),0)</f>
        <v>13</v>
      </c>
      <c r="P101">
        <f>VLOOKUP($L101,Sheet1!$A$5:$C$124,COLUMN(Sheet1!$C$5:$C$124),0)</f>
        <v>2360</v>
      </c>
      <c r="R101">
        <f t="shared" si="8"/>
        <v>21</v>
      </c>
      <c r="S101">
        <f t="shared" si="9"/>
        <v>6260</v>
      </c>
    </row>
    <row r="102" spans="1:19" x14ac:dyDescent="0.15">
      <c r="A102" t="str">
        <f>'družstvá 1.preteky'!L19</f>
        <v>Mindák Tomáš</v>
      </c>
      <c r="B102">
        <f>'družstvá 1.preteky'!N20</f>
        <v>4</v>
      </c>
      <c r="C102">
        <f>'družstvá 1.preteky'!M20</f>
        <v>5560</v>
      </c>
      <c r="L102" t="str">
        <f t="shared" si="5"/>
        <v>Mindák Tomáš</v>
      </c>
      <c r="M102">
        <f t="shared" si="6"/>
        <v>4</v>
      </c>
      <c r="N102">
        <f t="shared" si="7"/>
        <v>5560</v>
      </c>
      <c r="O102">
        <f>VLOOKUP($L102,Sheet1!$A$5:$C$124,COLUMN(Sheet1!$B$5:$B$124),0)</f>
        <v>2</v>
      </c>
      <c r="P102">
        <f>VLOOKUP($L102,Sheet1!$A$5:$C$124,COLUMN(Sheet1!$C$5:$C$124),0)</f>
        <v>13400</v>
      </c>
      <c r="R102">
        <f t="shared" si="8"/>
        <v>6</v>
      </c>
      <c r="S102">
        <f t="shared" si="9"/>
        <v>18960</v>
      </c>
    </row>
    <row r="103" spans="1:19" x14ac:dyDescent="0.15">
      <c r="A103" t="str">
        <f>'družstvá 1.preteky'!L21</f>
        <v>Borsányi Peter</v>
      </c>
      <c r="B103">
        <f>'družstvá 1.preteky'!N22</f>
        <v>7</v>
      </c>
      <c r="C103">
        <f>'družstvá 1.preteky'!M22</f>
        <v>4560</v>
      </c>
      <c r="L103" t="str">
        <f t="shared" si="5"/>
        <v>Borsányi Peter</v>
      </c>
      <c r="M103">
        <f t="shared" si="6"/>
        <v>7</v>
      </c>
      <c r="N103">
        <f t="shared" si="7"/>
        <v>4560</v>
      </c>
      <c r="O103">
        <f>VLOOKUP($L103,Sheet1!$A$5:$C$124,COLUMN(Sheet1!$B$5:$B$124),0)</f>
        <v>2</v>
      </c>
      <c r="P103">
        <f>VLOOKUP($L103,Sheet1!$A$5:$C$124,COLUMN(Sheet1!$C$5:$C$124),0)</f>
        <v>16420</v>
      </c>
      <c r="R103">
        <f t="shared" si="8"/>
        <v>9</v>
      </c>
      <c r="S103">
        <f t="shared" si="9"/>
        <v>20980</v>
      </c>
    </row>
    <row r="104" spans="1:19" x14ac:dyDescent="0.15">
      <c r="A104" t="str">
        <f>'družstvá 1.preteky'!L23</f>
        <v>Kundrát Tomáš</v>
      </c>
      <c r="B104">
        <f>'družstvá 1.preteky'!N24</f>
        <v>5</v>
      </c>
      <c r="C104">
        <f>'družstvá 1.preteky'!M24</f>
        <v>5160</v>
      </c>
      <c r="L104" t="str">
        <f t="shared" si="5"/>
        <v>Kundrát Tomáš</v>
      </c>
      <c r="M104">
        <f t="shared" si="6"/>
        <v>5</v>
      </c>
      <c r="N104">
        <f t="shared" si="7"/>
        <v>5160</v>
      </c>
      <c r="O104">
        <f>VLOOKUP($L104,Sheet1!$A$5:$C$124,COLUMN(Sheet1!$B$5:$B$124),0)</f>
        <v>12</v>
      </c>
      <c r="P104">
        <f>VLOOKUP($L104,Sheet1!$A$5:$C$124,COLUMN(Sheet1!$C$5:$C$124),0)</f>
        <v>1220</v>
      </c>
      <c r="R104">
        <f t="shared" si="8"/>
        <v>17</v>
      </c>
      <c r="S104">
        <f t="shared" si="9"/>
        <v>6380</v>
      </c>
    </row>
    <row r="105" spans="1:19" x14ac:dyDescent="0.15">
      <c r="A105" t="str">
        <f>'družstvá 1.preteky'!L25</f>
        <v>Šimko Maroš</v>
      </c>
      <c r="B105">
        <f>'družstvá 1.preteky'!N26</f>
        <v>4</v>
      </c>
      <c r="C105">
        <f>'družstvá 1.preteky'!M26</f>
        <v>5640</v>
      </c>
      <c r="L105" t="str">
        <f t="shared" si="5"/>
        <v>Šimko Maroš</v>
      </c>
      <c r="M105">
        <f t="shared" si="6"/>
        <v>4</v>
      </c>
      <c r="N105">
        <f t="shared" si="7"/>
        <v>5640</v>
      </c>
      <c r="O105">
        <f>VLOOKUP($L105,Sheet1!$A$5:$C$124,COLUMN(Sheet1!$B$5:$B$124),0)</f>
        <v>8</v>
      </c>
      <c r="P105">
        <f>VLOOKUP($L105,Sheet1!$A$5:$C$124,COLUMN(Sheet1!$C$5:$C$124),0)</f>
        <v>3520</v>
      </c>
      <c r="R105">
        <f t="shared" si="8"/>
        <v>12</v>
      </c>
      <c r="S105">
        <f t="shared" si="9"/>
        <v>9160</v>
      </c>
    </row>
    <row r="106" spans="1:19" x14ac:dyDescent="0.15">
      <c r="A106" t="str">
        <f>'družstvá 1.preteky'!L27</f>
        <v>Smataník Martin</v>
      </c>
      <c r="B106">
        <f>'družstvá 1.preteky'!N28</f>
        <v>6</v>
      </c>
      <c r="C106">
        <f>'družstvá 1.preteky'!M28</f>
        <v>4860</v>
      </c>
      <c r="L106" t="str">
        <f t="shared" si="5"/>
        <v>Smataník Martin</v>
      </c>
      <c r="M106">
        <f t="shared" si="6"/>
        <v>6</v>
      </c>
      <c r="N106">
        <f t="shared" si="7"/>
        <v>4860</v>
      </c>
      <c r="O106">
        <f>VLOOKUP($L106,Sheet1!$A$5:$C$124,COLUMN(Sheet1!$B$5:$B$124),0)</f>
        <v>10</v>
      </c>
      <c r="P106">
        <f>VLOOKUP($L106,Sheet1!$A$5:$C$124,COLUMN(Sheet1!$C$5:$C$124),0)</f>
        <v>2780</v>
      </c>
      <c r="R106">
        <f t="shared" si="8"/>
        <v>16</v>
      </c>
      <c r="S106">
        <f t="shared" si="9"/>
        <v>7640</v>
      </c>
    </row>
    <row r="107" spans="1:19" x14ac:dyDescent="0.15">
      <c r="A107" t="str">
        <f>'družstvá 1.preteky'!L29</f>
        <v>Breuer Richard</v>
      </c>
      <c r="B107">
        <f>'družstvá 1.preteky'!N30</f>
        <v>13</v>
      </c>
      <c r="C107">
        <f>'družstvá 1.preteky'!M30</f>
        <v>2140</v>
      </c>
      <c r="L107" t="str">
        <f t="shared" si="5"/>
        <v>Breuer Richard</v>
      </c>
      <c r="M107">
        <f t="shared" si="6"/>
        <v>13</v>
      </c>
      <c r="N107">
        <f t="shared" si="7"/>
        <v>2140</v>
      </c>
      <c r="O107">
        <f>VLOOKUP($L107,Sheet1!$A$5:$C$124,COLUMN(Sheet1!$B$5:$B$124),0)</f>
        <v>10</v>
      </c>
      <c r="P107">
        <f>VLOOKUP($L107,Sheet1!$A$5:$C$124,COLUMN(Sheet1!$C$5:$C$124),0)</f>
        <v>4720</v>
      </c>
      <c r="R107">
        <f t="shared" si="8"/>
        <v>23</v>
      </c>
      <c r="S107">
        <f t="shared" si="9"/>
        <v>6860</v>
      </c>
    </row>
    <row r="108" spans="1:19" x14ac:dyDescent="0.15">
      <c r="A108" t="str">
        <f>'družstvá 1.preteky'!L31</f>
        <v>Schulcz Norbert</v>
      </c>
      <c r="B108">
        <f>'družstvá 1.preteky'!N32</f>
        <v>7</v>
      </c>
      <c r="C108">
        <f>'družstvá 1.preteky'!M32</f>
        <v>4700</v>
      </c>
      <c r="L108" t="str">
        <f t="shared" si="5"/>
        <v>Schulcz Norbert</v>
      </c>
      <c r="M108">
        <f t="shared" si="6"/>
        <v>7</v>
      </c>
      <c r="N108">
        <f t="shared" si="7"/>
        <v>4700</v>
      </c>
      <c r="O108">
        <f>VLOOKUP($L108,Sheet1!$A$5:$C$124,COLUMN(Sheet1!$B$5:$B$124),0)</f>
        <v>15</v>
      </c>
      <c r="P108">
        <f>VLOOKUP($L108,Sheet1!$A$5:$C$124,COLUMN(Sheet1!$C$5:$C$124),0)</f>
        <v>0</v>
      </c>
      <c r="R108">
        <f t="shared" si="8"/>
        <v>22</v>
      </c>
      <c r="S108">
        <f t="shared" si="9"/>
        <v>4700</v>
      </c>
    </row>
    <row r="109" spans="1:19" x14ac:dyDescent="0.15">
      <c r="A109" t="str">
        <f>'družstvá 1.preteky'!L33</f>
        <v>Dóka Pavol</v>
      </c>
      <c r="B109">
        <f>'družstvá 1.preteky'!N34</f>
        <v>13</v>
      </c>
      <c r="C109">
        <f>'družstvá 1.preteky'!M34</f>
        <v>2960</v>
      </c>
      <c r="L109" t="str">
        <f t="shared" si="5"/>
        <v>Dóka Pavol</v>
      </c>
      <c r="M109">
        <f t="shared" si="6"/>
        <v>13</v>
      </c>
      <c r="N109">
        <f t="shared" si="7"/>
        <v>2960</v>
      </c>
      <c r="O109">
        <f>VLOOKUP($L109,Sheet1!$A$5:$C$124,COLUMN(Sheet1!$B$5:$B$124),0)</f>
        <v>1</v>
      </c>
      <c r="P109">
        <f>VLOOKUP($L109,Sheet1!$A$5:$C$124,COLUMN(Sheet1!$C$5:$C$124),0)</f>
        <v>13500</v>
      </c>
      <c r="R109">
        <f t="shared" si="8"/>
        <v>14</v>
      </c>
      <c r="S109">
        <f t="shared" si="9"/>
        <v>16460</v>
      </c>
    </row>
    <row r="110" spans="1:19" x14ac:dyDescent="0.15">
      <c r="A110" t="str">
        <f>'družstvá 1.preteky'!L35</f>
        <v>JarábekAttila</v>
      </c>
      <c r="B110">
        <f>'družstvá 1.preteky'!N36</f>
        <v>11</v>
      </c>
      <c r="C110">
        <f>'družstvá 1.preteky'!M36</f>
        <v>3380</v>
      </c>
      <c r="L110" t="str">
        <f t="shared" si="5"/>
        <v>JarábekAttila</v>
      </c>
      <c r="M110">
        <f t="shared" si="6"/>
        <v>11</v>
      </c>
      <c r="N110">
        <f t="shared" si="7"/>
        <v>3380</v>
      </c>
      <c r="O110">
        <f>VLOOKUP($L110,Sheet1!$A$5:$C$124,COLUMN(Sheet1!$B$5:$B$124),0)</f>
        <v>8</v>
      </c>
      <c r="P110">
        <f>VLOOKUP($L110,Sheet1!$A$5:$C$124,COLUMN(Sheet1!$C$5:$C$124),0)</f>
        <v>6030</v>
      </c>
      <c r="R110">
        <f t="shared" si="8"/>
        <v>19</v>
      </c>
      <c r="S110">
        <f t="shared" si="9"/>
        <v>9410</v>
      </c>
    </row>
    <row r="111" spans="1:19" x14ac:dyDescent="0.15">
      <c r="A111" t="str">
        <f>'družstvá 1.preteky'!L37</f>
        <v>Karvaš Kamil</v>
      </c>
      <c r="B111">
        <f>'družstvá 1.preteky'!N38</f>
        <v>10</v>
      </c>
      <c r="C111">
        <f>'družstvá 1.preteky'!M38</f>
        <v>3400</v>
      </c>
      <c r="L111" t="str">
        <f t="shared" si="5"/>
        <v>Karvaš Kamil</v>
      </c>
      <c r="M111">
        <f t="shared" si="6"/>
        <v>10</v>
      </c>
      <c r="N111">
        <f t="shared" si="7"/>
        <v>3400</v>
      </c>
      <c r="O111">
        <f>VLOOKUP($L111,Sheet1!$A$5:$C$124,COLUMN(Sheet1!$B$5:$B$124),0)</f>
        <v>11</v>
      </c>
      <c r="P111">
        <f>VLOOKUP($L111,Sheet1!$A$5:$C$124,COLUMN(Sheet1!$C$5:$C$124),0)</f>
        <v>3470</v>
      </c>
      <c r="R111">
        <f t="shared" si="8"/>
        <v>21</v>
      </c>
      <c r="S111">
        <f t="shared" si="9"/>
        <v>6870</v>
      </c>
    </row>
    <row r="112" spans="1:19" x14ac:dyDescent="0.15">
      <c r="A112" t="str">
        <f>'družstvá 1.preteky'!L39</f>
        <v>Hodek Oto</v>
      </c>
      <c r="B112">
        <f>'družstvá 1.preteky'!N40</f>
        <v>12</v>
      </c>
      <c r="C112">
        <f>'družstvá 1.preteky'!M40</f>
        <v>3080</v>
      </c>
      <c r="L112" t="str">
        <f t="shared" si="5"/>
        <v>Hodek Oto</v>
      </c>
      <c r="M112">
        <f t="shared" si="6"/>
        <v>12</v>
      </c>
      <c r="N112">
        <f t="shared" si="7"/>
        <v>3080</v>
      </c>
      <c r="O112">
        <f>VLOOKUP($L112,Sheet1!$A$5:$C$124,COLUMN(Sheet1!$B$5:$B$124),0)</f>
        <v>2</v>
      </c>
      <c r="P112">
        <f>VLOOKUP($L112,Sheet1!$A$5:$C$124,COLUMN(Sheet1!$C$5:$C$124),0)</f>
        <v>8860</v>
      </c>
      <c r="R112">
        <f t="shared" si="8"/>
        <v>14</v>
      </c>
      <c r="S112">
        <f t="shared" si="9"/>
        <v>11940</v>
      </c>
    </row>
    <row r="113" spans="1:19" x14ac:dyDescent="0.15">
      <c r="A113" t="str">
        <f>'družstvá 1.preteky'!L41</f>
        <v>Košecký David</v>
      </c>
      <c r="B113">
        <f>'družstvá 1.preteky'!N42</f>
        <v>2</v>
      </c>
      <c r="C113">
        <f>'družstvá 1.preteky'!M42</f>
        <v>8160</v>
      </c>
      <c r="L113" t="str">
        <f t="shared" si="5"/>
        <v>Košecký David</v>
      </c>
      <c r="M113">
        <f t="shared" si="6"/>
        <v>2</v>
      </c>
      <c r="N113">
        <f t="shared" si="7"/>
        <v>8160</v>
      </c>
      <c r="O113">
        <f>VLOOKUP($L113,Sheet1!$A$5:$C$124,COLUMN(Sheet1!$B$5:$B$124),0)</f>
        <v>8</v>
      </c>
      <c r="P113">
        <f>VLOOKUP($L113,Sheet1!$A$5:$C$124,COLUMN(Sheet1!$C$5:$C$124),0)</f>
        <v>5600</v>
      </c>
      <c r="R113">
        <f t="shared" si="8"/>
        <v>10</v>
      </c>
      <c r="S113">
        <f t="shared" si="9"/>
        <v>13760</v>
      </c>
    </row>
    <row r="114" spans="1:19" x14ac:dyDescent="0.15">
      <c r="A114" t="str">
        <f>'družstvá 1.preteky'!L43</f>
        <v>Križan Martin</v>
      </c>
      <c r="B114">
        <f>'družstvá 1.preteky'!N44</f>
        <v>10</v>
      </c>
      <c r="C114">
        <f>'družstvá 1.preteky'!M44</f>
        <v>3660</v>
      </c>
      <c r="L114" t="str">
        <f t="shared" si="5"/>
        <v>Križan Martin</v>
      </c>
      <c r="M114">
        <f t="shared" si="6"/>
        <v>10</v>
      </c>
      <c r="N114">
        <f t="shared" si="7"/>
        <v>3660</v>
      </c>
      <c r="O114">
        <f>VLOOKUP($L114,Sheet1!$A$5:$C$124,COLUMN(Sheet1!$B$5:$B$124),0)</f>
        <v>9</v>
      </c>
      <c r="P114">
        <f>VLOOKUP($L114,Sheet1!$A$5:$C$124,COLUMN(Sheet1!$C$5:$C$124),0)</f>
        <v>3980</v>
      </c>
      <c r="R114">
        <f t="shared" si="8"/>
        <v>19</v>
      </c>
      <c r="S114">
        <f t="shared" si="9"/>
        <v>7640</v>
      </c>
    </row>
    <row r="115" spans="1:19" x14ac:dyDescent="0.15">
      <c r="A115" t="str">
        <f>'družstvá 1.preteky'!L45</f>
        <v>Perbecký Ivan</v>
      </c>
      <c r="B115">
        <f>'družstvá 1.preteky'!N46</f>
        <v>9</v>
      </c>
      <c r="C115">
        <f>'družstvá 1.preteky'!M46</f>
        <v>3840</v>
      </c>
      <c r="L115" t="str">
        <f t="shared" si="5"/>
        <v>Perbecký Ivan</v>
      </c>
      <c r="M115">
        <f t="shared" si="6"/>
        <v>9</v>
      </c>
      <c r="N115">
        <f t="shared" si="7"/>
        <v>3840</v>
      </c>
      <c r="O115">
        <f>VLOOKUP($L115,Sheet1!$A$5:$C$124,COLUMN(Sheet1!$B$5:$B$124),0)</f>
        <v>13</v>
      </c>
      <c r="P115">
        <f>VLOOKUP($L115,Sheet1!$A$5:$C$124,COLUMN(Sheet1!$C$5:$C$124),0)</f>
        <v>2960</v>
      </c>
      <c r="R115">
        <f t="shared" si="8"/>
        <v>22</v>
      </c>
      <c r="S115">
        <f t="shared" si="9"/>
        <v>6800</v>
      </c>
    </row>
    <row r="116" spans="1:19" x14ac:dyDescent="0.15">
      <c r="A116" t="str">
        <f>'družstvá 1.preteky'!L47</f>
        <v>Milošovič Martin</v>
      </c>
      <c r="B116">
        <f>'družstvá 1.preteky'!N48</f>
        <v>12</v>
      </c>
      <c r="C116">
        <f>'družstvá 1.preteky'!M48</f>
        <v>2280</v>
      </c>
      <c r="L116" t="str">
        <f t="shared" si="5"/>
        <v>Milošovič Martin</v>
      </c>
      <c r="M116">
        <f t="shared" si="6"/>
        <v>12</v>
      </c>
      <c r="N116">
        <f t="shared" si="7"/>
        <v>2280</v>
      </c>
      <c r="O116">
        <f>VLOOKUP($L116,Sheet1!$A$5:$C$124,COLUMN(Sheet1!$B$5:$B$124),0)</f>
        <v>6</v>
      </c>
      <c r="P116">
        <f>VLOOKUP($L116,Sheet1!$A$5:$C$124,COLUMN(Sheet1!$C$5:$C$124),0)</f>
        <v>4100</v>
      </c>
      <c r="R116">
        <f t="shared" si="8"/>
        <v>18</v>
      </c>
      <c r="S116">
        <f t="shared" si="9"/>
        <v>6380</v>
      </c>
    </row>
    <row r="117" spans="1:19" x14ac:dyDescent="0.15">
      <c r="A117" t="str">
        <f>'družstvá 1.preteky'!L49</f>
        <v>Gaža Dominik</v>
      </c>
      <c r="B117">
        <f>'družstvá 1.preteky'!N50</f>
        <v>1</v>
      </c>
      <c r="C117">
        <f>'družstvá 1.preteky'!M50</f>
        <v>14300</v>
      </c>
      <c r="L117" t="str">
        <f t="shared" si="5"/>
        <v>Gaža Dominik</v>
      </c>
      <c r="M117">
        <f t="shared" si="6"/>
        <v>1</v>
      </c>
      <c r="N117">
        <f t="shared" si="7"/>
        <v>14300</v>
      </c>
      <c r="O117">
        <f>VLOOKUP($L117,Sheet1!$A$5:$C$124,COLUMN(Sheet1!$B$5:$B$124),0)</f>
        <v>1</v>
      </c>
      <c r="P117">
        <f>VLOOKUP($L117,Sheet1!$A$5:$C$124,COLUMN(Sheet1!$C$5:$C$124),0)</f>
        <v>11610</v>
      </c>
      <c r="R117">
        <f t="shared" si="8"/>
        <v>2</v>
      </c>
      <c r="S117">
        <f t="shared" si="9"/>
        <v>25910</v>
      </c>
    </row>
    <row r="118" spans="1:19" x14ac:dyDescent="0.15">
      <c r="A118" t="str">
        <f>'družstvá 1.preteky'!L51</f>
        <v>Psota Igor</v>
      </c>
      <c r="B118">
        <f>'družstvá 1.preteky'!N52</f>
        <v>2</v>
      </c>
      <c r="C118">
        <f>'družstvá 1.preteky'!M52</f>
        <v>6540</v>
      </c>
      <c r="L118" t="str">
        <f t="shared" si="5"/>
        <v>Psota Igor</v>
      </c>
      <c r="M118">
        <f t="shared" si="6"/>
        <v>2</v>
      </c>
      <c r="N118">
        <f t="shared" si="7"/>
        <v>6540</v>
      </c>
      <c r="O118">
        <f>VLOOKUP($L118,Sheet1!$A$5:$C$124,COLUMN(Sheet1!$B$5:$B$124),0)</f>
        <v>4</v>
      </c>
      <c r="P118">
        <f>VLOOKUP($L118,Sheet1!$A$5:$C$124,COLUMN(Sheet1!$C$5:$C$124),0)</f>
        <v>8310</v>
      </c>
      <c r="R118">
        <f t="shared" si="8"/>
        <v>6</v>
      </c>
      <c r="S118">
        <f t="shared" si="9"/>
        <v>14850</v>
      </c>
    </row>
    <row r="119" spans="1:19" x14ac:dyDescent="0.15">
      <c r="A119" t="str">
        <f>'družstvá 1.preteky'!L53</f>
        <v>OOO</v>
      </c>
      <c r="B119">
        <f>'družstvá 1.preteky'!N54</f>
        <v>0</v>
      </c>
      <c r="C119">
        <f>'družstvá 1.preteky'!M54</f>
        <v>0</v>
      </c>
      <c r="L119" t="str">
        <f t="shared" si="5"/>
        <v>OOO</v>
      </c>
      <c r="M119">
        <f t="shared" si="6"/>
        <v>0</v>
      </c>
      <c r="N119">
        <f t="shared" si="7"/>
        <v>0</v>
      </c>
      <c r="O119">
        <f>VLOOKUP($L119,Sheet1!$A$5:$C$124,COLUMN(Sheet1!$B$5:$B$124),0)</f>
        <v>10</v>
      </c>
      <c r="P119">
        <f>VLOOKUP($L119,Sheet1!$A$5:$C$124,COLUMN(Sheet1!$C$5:$C$124),0)</f>
        <v>2880</v>
      </c>
      <c r="R119">
        <f t="shared" si="8"/>
        <v>10</v>
      </c>
      <c r="S119">
        <f t="shared" si="9"/>
        <v>2880</v>
      </c>
    </row>
    <row r="120" spans="1:19" x14ac:dyDescent="0.15">
      <c r="A120" t="str">
        <f>'družstvá 1.preteky'!L55</f>
        <v>Divéky Jozef</v>
      </c>
      <c r="B120">
        <f>'družstvá 1.preteky'!N56</f>
        <v>11</v>
      </c>
      <c r="C120">
        <f>'družstvá 1.preteky'!M56</f>
        <v>3000</v>
      </c>
      <c r="L120" t="str">
        <f t="shared" si="5"/>
        <v>Divéky Jozef</v>
      </c>
      <c r="M120">
        <f t="shared" si="6"/>
        <v>11</v>
      </c>
      <c r="N120">
        <f t="shared" si="7"/>
        <v>3000</v>
      </c>
      <c r="O120">
        <f>VLOOKUP($L120,Sheet1!$A$5:$C$124,COLUMN(Sheet1!$B$5:$B$124),0)</f>
        <v>6</v>
      </c>
      <c r="P120">
        <f>VLOOKUP($L120,Sheet1!$A$5:$C$124,COLUMN(Sheet1!$C$5:$C$124),0)</f>
        <v>6910</v>
      </c>
      <c r="R120">
        <f t="shared" si="8"/>
        <v>17</v>
      </c>
      <c r="S120">
        <f t="shared" si="9"/>
        <v>9910</v>
      </c>
    </row>
    <row r="121" spans="1:19" x14ac:dyDescent="0.15">
      <c r="A121" t="str">
        <f>'družstvá 1.preteky'!L57</f>
        <v>W</v>
      </c>
      <c r="B121">
        <f>'družstvá 1.preteky'!N58</f>
        <v>28.5</v>
      </c>
      <c r="C121">
        <f>'družstvá 1.preteky'!M58</f>
        <v>-2</v>
      </c>
      <c r="L121" t="str">
        <f t="shared" si="5"/>
        <v>W</v>
      </c>
      <c r="M121">
        <f t="shared" si="6"/>
        <v>28.5</v>
      </c>
      <c r="N121">
        <f t="shared" si="7"/>
        <v>-2</v>
      </c>
      <c r="O121">
        <f>VLOOKUP($L121,Sheet1!$A$5:$C$124,COLUMN(Sheet1!$B$5:$B$124),0)</f>
        <v>28.5</v>
      </c>
      <c r="P121">
        <f>VLOOKUP($L121,Sheet1!$A$5:$C$124,COLUMN(Sheet1!$C$5:$C$124),0)</f>
        <v>-2</v>
      </c>
      <c r="R121">
        <f t="shared" si="8"/>
        <v>57</v>
      </c>
      <c r="S121">
        <f t="shared" si="9"/>
        <v>-4</v>
      </c>
    </row>
    <row r="122" spans="1:19" x14ac:dyDescent="0.15">
      <c r="A122" t="str">
        <f>'družstvá 1.preteky'!L59</f>
        <v>bb</v>
      </c>
      <c r="B122">
        <f>'družstvá 1.preteky'!N60</f>
        <v>28.5</v>
      </c>
      <c r="C122">
        <f>'družstvá 1.preteky'!M60</f>
        <v>-2</v>
      </c>
      <c r="L122" t="str">
        <f t="shared" si="5"/>
        <v>bb</v>
      </c>
      <c r="M122">
        <f t="shared" si="6"/>
        <v>28.5</v>
      </c>
      <c r="N122">
        <f t="shared" si="7"/>
        <v>-2</v>
      </c>
      <c r="O122">
        <f>VLOOKUP($L122,Sheet1!$A$5:$C$124,COLUMN(Sheet1!$B$5:$B$124),0)</f>
        <v>28.5</v>
      </c>
      <c r="P122">
        <f>VLOOKUP($L122,Sheet1!$A$5:$C$124,COLUMN(Sheet1!$C$5:$C$124),0)</f>
        <v>-2</v>
      </c>
      <c r="R122">
        <f t="shared" si="8"/>
        <v>57</v>
      </c>
      <c r="S122">
        <f t="shared" si="9"/>
        <v>-4</v>
      </c>
    </row>
    <row r="123" spans="1:19" x14ac:dyDescent="0.15">
      <c r="A123" t="str">
        <f>'družstvá 1.preteky'!L61</f>
        <v>d</v>
      </c>
      <c r="B123">
        <f>'družstvá 1.preteky'!N62</f>
        <v>28.5</v>
      </c>
      <c r="C123">
        <f>'družstvá 1.preteky'!M62</f>
        <v>-2</v>
      </c>
      <c r="L123" t="str">
        <f t="shared" si="5"/>
        <v>d</v>
      </c>
      <c r="M123">
        <f t="shared" si="6"/>
        <v>28.5</v>
      </c>
      <c r="N123">
        <f t="shared" si="7"/>
        <v>-2</v>
      </c>
      <c r="O123">
        <f>VLOOKUP($L123,Sheet1!$A$5:$C$124,COLUMN(Sheet1!$B$5:$B$124),0)</f>
        <v>28.5</v>
      </c>
      <c r="P123">
        <f>VLOOKUP($L123,Sheet1!$A$5:$C$124,COLUMN(Sheet1!$C$5:$C$124),0)</f>
        <v>-2</v>
      </c>
      <c r="R123">
        <f t="shared" si="8"/>
        <v>57</v>
      </c>
      <c r="S123">
        <f t="shared" si="9"/>
        <v>-4</v>
      </c>
    </row>
    <row r="124" spans="1:19" x14ac:dyDescent="0.15">
      <c r="A124" t="str">
        <f>'družstvá 1.preteky'!L63</f>
        <v>h</v>
      </c>
      <c r="B124">
        <f>'družstvá 1.preteky'!N64</f>
        <v>28.5</v>
      </c>
      <c r="C124">
        <f>'družstvá 1.preteky'!M64</f>
        <v>-2</v>
      </c>
      <c r="L124" t="str">
        <f t="shared" si="5"/>
        <v>h</v>
      </c>
      <c r="M124">
        <f t="shared" si="6"/>
        <v>28.5</v>
      </c>
      <c r="N124">
        <f t="shared" si="7"/>
        <v>-2</v>
      </c>
      <c r="O124">
        <f>VLOOKUP($L124,Sheet1!$A$5:$C$124,COLUMN(Sheet1!$B$5:$B$124),0)</f>
        <v>28.5</v>
      </c>
      <c r="P124">
        <f>VLOOKUP($L124,Sheet1!$A$5:$C$124,COLUMN(Sheet1!$C$5:$C$124),0)</f>
        <v>-2</v>
      </c>
      <c r="R124">
        <f t="shared" si="8"/>
        <v>57</v>
      </c>
      <c r="S124">
        <f t="shared" si="9"/>
        <v>-4</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dimension ref="A5:C124"/>
  <sheetViews>
    <sheetView topLeftCell="A76" workbookViewId="0">
      <selection activeCell="A95" sqref="A95"/>
    </sheetView>
  </sheetViews>
  <sheetFormatPr defaultRowHeight="12.75" x14ac:dyDescent="0.15"/>
  <cols>
    <col min="1" max="1" width="17.6640625" bestFit="1" customWidth="1"/>
    <col min="2" max="2" width="2.96484375" bestFit="1" customWidth="1"/>
    <col min="3" max="3" width="4.98828125" bestFit="1" customWidth="1"/>
    <col min="7" max="7" width="9.4375" customWidth="1"/>
  </cols>
  <sheetData>
    <row r="5" spans="1:3" x14ac:dyDescent="0.15">
      <c r="A5" t="str">
        <f>'družstvá 2.preteky'!C5</f>
        <v>Černák Peter</v>
      </c>
      <c r="B5">
        <f>'družstvá 2.preteky'!E6</f>
        <v>2</v>
      </c>
      <c r="C5">
        <f>'družstvá 2.preteky'!D6</f>
        <v>12340</v>
      </c>
    </row>
    <row r="6" spans="1:3" x14ac:dyDescent="0.15">
      <c r="A6" t="str">
        <f>'družstvá 2.preteky'!C7</f>
        <v>Hojstrič Vladimír</v>
      </c>
      <c r="B6">
        <f>'družstvá 2.preteky'!E8</f>
        <v>7</v>
      </c>
      <c r="C6">
        <f>'družstvá 2.preteky'!D8</f>
        <v>7960</v>
      </c>
    </row>
    <row r="7" spans="1:3" x14ac:dyDescent="0.15">
      <c r="A7" t="str">
        <f>'družstvá 2.preteky'!C9</f>
        <v>Gergel Marek</v>
      </c>
      <c r="B7">
        <f>'družstvá 2.preteky'!E10</f>
        <v>3</v>
      </c>
      <c r="C7">
        <f>'družstvá 2.preteky'!D10</f>
        <v>12080</v>
      </c>
    </row>
    <row r="8" spans="1:3" x14ac:dyDescent="0.15">
      <c r="A8" t="str">
        <f>'družstvá 2.preteky'!C11</f>
        <v>Řezáč Jan ml.</v>
      </c>
      <c r="B8">
        <f>'družstvá 2.preteky'!E12</f>
        <v>9</v>
      </c>
      <c r="C8">
        <f>'družstvá 2.preteky'!D12</f>
        <v>4800</v>
      </c>
    </row>
    <row r="9" spans="1:3" x14ac:dyDescent="0.15">
      <c r="A9" t="str">
        <f>'družstvá 2.preteky'!C13</f>
        <v>Haššo Martin</v>
      </c>
      <c r="B9">
        <f>'družstvá 2.preteky'!E14</f>
        <v>3</v>
      </c>
      <c r="C9">
        <f>'družstvá 2.preteky'!D14</f>
        <v>11980</v>
      </c>
    </row>
    <row r="10" spans="1:3" x14ac:dyDescent="0.15">
      <c r="A10" t="str">
        <f>'družstvá 2.preteky'!C15</f>
        <v>Šulan Roman</v>
      </c>
      <c r="B10">
        <f>'družstvá 2.preteky'!E16</f>
        <v>12</v>
      </c>
      <c r="C10">
        <f>'družstvá 2.preteky'!D16</f>
        <v>2720</v>
      </c>
    </row>
    <row r="11" spans="1:3" x14ac:dyDescent="0.15">
      <c r="A11" t="str">
        <f>'družstvá 2.preteky'!C17</f>
        <v>Kosmeľ Miroslav</v>
      </c>
      <c r="B11">
        <f>'družstvá 2.preteky'!E18</f>
        <v>6</v>
      </c>
      <c r="C11">
        <f>'družstvá 2.preteky'!D18</f>
        <v>9800</v>
      </c>
    </row>
    <row r="12" spans="1:3" x14ac:dyDescent="0.15">
      <c r="A12" t="str">
        <f>'družstvá 2.preteky'!C19</f>
        <v>Rovenský Denis</v>
      </c>
      <c r="B12">
        <f>'družstvá 2.preteky'!E20</f>
        <v>4</v>
      </c>
      <c r="C12">
        <f>'družstvá 2.preteky'!D20</f>
        <v>11040</v>
      </c>
    </row>
    <row r="13" spans="1:3" x14ac:dyDescent="0.15">
      <c r="A13" t="str">
        <f>'družstvá 2.preteky'!C21</f>
        <v>Borsányi Peter</v>
      </c>
      <c r="B13">
        <f>'družstvá 2.preteky'!E22</f>
        <v>2</v>
      </c>
      <c r="C13">
        <f>'družstvá 2.preteky'!D22</f>
        <v>16420</v>
      </c>
    </row>
    <row r="14" spans="1:3" x14ac:dyDescent="0.15">
      <c r="A14" t="str">
        <f>'družstvá 2.preteky'!C23</f>
        <v>Beniš Ján</v>
      </c>
      <c r="B14">
        <f>'družstvá 2.preteky'!E24</f>
        <v>13</v>
      </c>
      <c r="C14">
        <f>'družstvá 2.preteky'!D24</f>
        <v>2400</v>
      </c>
    </row>
    <row r="15" spans="1:3" x14ac:dyDescent="0.15">
      <c r="A15" t="str">
        <f>'družstvá 2.preteky'!C25</f>
        <v>Polák Karol</v>
      </c>
      <c r="B15">
        <f>'družstvá 2.preteky'!E26</f>
        <v>4</v>
      </c>
      <c r="C15">
        <f>'družstvá 2.preteky'!D26</f>
        <v>8380</v>
      </c>
    </row>
    <row r="16" spans="1:3" x14ac:dyDescent="0.15">
      <c r="A16" t="str">
        <f>'družstvá 2.preteky'!C27</f>
        <v>Majčiník Miloš</v>
      </c>
      <c r="B16">
        <f>'družstvá 2.preteky'!E28</f>
        <v>11</v>
      </c>
      <c r="C16">
        <f>'družstvá 2.preteky'!D28</f>
        <v>3100</v>
      </c>
    </row>
    <row r="17" spans="1:3" x14ac:dyDescent="0.15">
      <c r="A17" t="str">
        <f>'družstvá 2.preteky'!C29</f>
        <v>Breuer Richard</v>
      </c>
      <c r="B17">
        <f>'družstvá 2.preteky'!E30</f>
        <v>10</v>
      </c>
      <c r="C17">
        <f>'družstvá 2.preteky'!D30</f>
        <v>4720</v>
      </c>
    </row>
    <row r="18" spans="1:3" x14ac:dyDescent="0.15">
      <c r="A18" t="str">
        <f>'družstvá 2.preteky'!C31</f>
        <v>Schulcz Norbert</v>
      </c>
      <c r="B18">
        <f>'družstvá 2.preteky'!E32</f>
        <v>15</v>
      </c>
      <c r="C18">
        <f>'družstvá 2.preteky'!D32</f>
        <v>0</v>
      </c>
    </row>
    <row r="19" spans="1:3" x14ac:dyDescent="0.15">
      <c r="A19" t="str">
        <f>'družstvá 2.preteky'!C33</f>
        <v>Dóka Pavol</v>
      </c>
      <c r="B19">
        <f>'družstvá 2.preteky'!E34</f>
        <v>1</v>
      </c>
      <c r="C19">
        <f>'družstvá 2.preteky'!D34</f>
        <v>13500</v>
      </c>
    </row>
    <row r="20" spans="1:3" x14ac:dyDescent="0.15">
      <c r="A20" t="str">
        <f>'družstvá 2.preteky'!C35</f>
        <v>Gažo Milan</v>
      </c>
      <c r="B20">
        <f>'družstvá 2.preteky'!E36</f>
        <v>8</v>
      </c>
      <c r="C20">
        <f>'družstvá 2.preteky'!D36</f>
        <v>5040</v>
      </c>
    </row>
    <row r="21" spans="1:3" x14ac:dyDescent="0.15">
      <c r="A21" t="str">
        <f>'družstvá 2.preteky'!C37</f>
        <v>Koller Roland</v>
      </c>
      <c r="B21">
        <f>'družstvá 2.preteky'!E38</f>
        <v>10</v>
      </c>
      <c r="C21">
        <f>'družstvá 2.preteky'!D38</f>
        <v>3600</v>
      </c>
    </row>
    <row r="22" spans="1:3" x14ac:dyDescent="0.15">
      <c r="A22" t="str">
        <f>'družstvá 2.preteky'!C39</f>
        <v>Beke Zoltán</v>
      </c>
      <c r="B22">
        <f>'družstvá 2.preteky'!E40</f>
        <v>1</v>
      </c>
      <c r="C22">
        <f>'družstvá 2.preteky'!D40</f>
        <v>17400</v>
      </c>
    </row>
    <row r="23" spans="1:3" x14ac:dyDescent="0.15">
      <c r="A23" t="str">
        <f>'družstvá 2.preteky'!C41</f>
        <v>Zelenák Milan</v>
      </c>
      <c r="B23">
        <f>'družstvá 2.preteky'!E42</f>
        <v>11</v>
      </c>
      <c r="C23">
        <f>'družstvá 2.preteky'!D42</f>
        <v>3120</v>
      </c>
    </row>
    <row r="24" spans="1:3" x14ac:dyDescent="0.15">
      <c r="A24" t="str">
        <f>'družstvá 2.preteky'!C43</f>
        <v>Hirjak Miroslav</v>
      </c>
      <c r="B24">
        <f>'družstvá 2.preteky'!E44</f>
        <v>5</v>
      </c>
      <c r="C24">
        <f>'družstvá 2.preteky'!D44</f>
        <v>7480</v>
      </c>
    </row>
    <row r="25" spans="1:3" x14ac:dyDescent="0.15">
      <c r="A25" t="str">
        <f>'družstvá 2.preteky'!C45</f>
        <v>Brašen Pavol</v>
      </c>
      <c r="B25">
        <f>'družstvá 2.preteky'!E46</f>
        <v>9</v>
      </c>
      <c r="C25">
        <f>'družstvá 2.preteky'!D46</f>
        <v>4460</v>
      </c>
    </row>
    <row r="26" spans="1:3" x14ac:dyDescent="0.15">
      <c r="A26" t="str">
        <f>'družstvá 2.preteky'!C47</f>
        <v>Németh Norbert</v>
      </c>
      <c r="B26">
        <f>'družstvá 2.preteky'!E48</f>
        <v>5</v>
      </c>
      <c r="C26">
        <f>'družstvá 2.preteky'!D48</f>
        <v>10340</v>
      </c>
    </row>
    <row r="27" spans="1:3" x14ac:dyDescent="0.15">
      <c r="A27" t="str">
        <f>'družstvá 2.preteky'!C49</f>
        <v>Tomanovics Alexand</v>
      </c>
      <c r="B27">
        <f>'družstvá 2.preteky'!E50</f>
        <v>7</v>
      </c>
      <c r="C27">
        <f>'družstvá 2.preteky'!D50</f>
        <v>6560</v>
      </c>
    </row>
    <row r="28" spans="1:3" x14ac:dyDescent="0.15">
      <c r="A28" t="str">
        <f>'družstvá 2.preteky'!C51</f>
        <v>Pavelka Roman ml</v>
      </c>
      <c r="B28">
        <f>'družstvá 2.preteky'!E52</f>
        <v>8</v>
      </c>
      <c r="C28">
        <f>'družstvá 2.preteky'!D52</f>
        <v>5760</v>
      </c>
    </row>
    <row r="29" spans="1:3" x14ac:dyDescent="0.15">
      <c r="A29" t="str">
        <f>'družstvá 2.preteky'!C53</f>
        <v>Pilek Patrik</v>
      </c>
      <c r="B29">
        <f>'družstvá 2.preteky'!E54</f>
        <v>6</v>
      </c>
      <c r="C29">
        <f>'družstvá 2.preteky'!D54</f>
        <v>7200</v>
      </c>
    </row>
    <row r="30" spans="1:3" x14ac:dyDescent="0.15">
      <c r="A30" t="str">
        <f>'družstvá 2.preteky'!C55</f>
        <v>Mihálik Martin</v>
      </c>
      <c r="B30">
        <f>'družstvá 2.preteky'!E56</f>
        <v>12</v>
      </c>
      <c r="C30">
        <f>'družstvá 2.preteky'!D56</f>
        <v>2340</v>
      </c>
    </row>
    <row r="31" spans="1:3" x14ac:dyDescent="0.15">
      <c r="A31" t="str">
        <f>'družstvá 2.preteky'!C57</f>
        <v>X</v>
      </c>
      <c r="B31">
        <f>'družstvá 2.preteky'!E58</f>
        <v>28.5</v>
      </c>
      <c r="C31">
        <f>'družstvá 2.preteky'!D58</f>
        <v>-2</v>
      </c>
    </row>
    <row r="32" spans="1:3" x14ac:dyDescent="0.15">
      <c r="A32" t="str">
        <f>'družstvá 2.preteky'!C59</f>
        <v>vv</v>
      </c>
      <c r="B32">
        <f>'družstvá 2.preteky'!E60</f>
        <v>28.5</v>
      </c>
      <c r="C32">
        <f>'družstvá 2.preteky'!D60</f>
        <v>-2</v>
      </c>
    </row>
    <row r="33" spans="1:3" x14ac:dyDescent="0.15">
      <c r="A33" t="str">
        <f>'družstvá 2.preteky'!C61</f>
        <v>a</v>
      </c>
      <c r="B33">
        <f>'družstvá 2.preteky'!E62</f>
        <v>28.5</v>
      </c>
      <c r="C33">
        <f>'družstvá 2.preteky'!D62</f>
        <v>-2</v>
      </c>
    </row>
    <row r="34" spans="1:3" x14ac:dyDescent="0.15">
      <c r="A34" t="str">
        <f>'družstvá 2.preteky'!C63</f>
        <v>e</v>
      </c>
      <c r="B34">
        <f>'družstvá 2.preteky'!E64</f>
        <v>28.5</v>
      </c>
      <c r="C34">
        <f>'družstvá 2.preteky'!D64</f>
        <v>-2</v>
      </c>
    </row>
    <row r="35" spans="1:3" x14ac:dyDescent="0.15">
      <c r="A35" t="str">
        <f>'družstvá 2.preteky'!F5</f>
        <v>Galgoci Miloš</v>
      </c>
      <c r="B35">
        <f>'družstvá 2.preteky'!H6</f>
        <v>2</v>
      </c>
      <c r="C35">
        <f>'družstvá 2.preteky'!G6</f>
        <v>10290</v>
      </c>
    </row>
    <row r="36" spans="1:3" x14ac:dyDescent="0.15">
      <c r="A36" t="str">
        <f>'družstvá 2.preteky'!F7</f>
        <v>Hason Marián</v>
      </c>
      <c r="B36">
        <f>'družstvá 2.preteky'!H8</f>
        <v>1</v>
      </c>
      <c r="C36">
        <f>'družstvá 2.preteky'!G8</f>
        <v>15310</v>
      </c>
    </row>
    <row r="37" spans="1:3" x14ac:dyDescent="0.15">
      <c r="A37" t="str">
        <f>'družstvá 2.preteky'!F9</f>
        <v>Almási Tibor</v>
      </c>
      <c r="B37">
        <f>'družstvá 2.preteky'!H10</f>
        <v>3</v>
      </c>
      <c r="C37">
        <f>'družstvá 2.preteky'!G10</f>
        <v>9300</v>
      </c>
    </row>
    <row r="38" spans="1:3" x14ac:dyDescent="0.15">
      <c r="A38" t="str">
        <f>'družstvá 2.preteky'!F11</f>
        <v>Řezáč Jan st.</v>
      </c>
      <c r="B38">
        <f>'družstvá 2.preteky'!H12</f>
        <v>9</v>
      </c>
      <c r="C38">
        <f>'družstvá 2.preteky'!G12</f>
        <v>5390</v>
      </c>
    </row>
    <row r="39" spans="1:3" x14ac:dyDescent="0.15">
      <c r="A39" t="str">
        <f>'družstvá 2.preteky'!F13</f>
        <v>Kopinec David</v>
      </c>
      <c r="B39">
        <f>'družstvá 2.preteky'!H14</f>
        <v>3</v>
      </c>
      <c r="C39">
        <f>'družstvá 2.preteky'!G14</f>
        <v>8460</v>
      </c>
    </row>
    <row r="40" spans="1:3" x14ac:dyDescent="0.15">
      <c r="A40" t="str">
        <f>'družstvá 2.preteky'!F15</f>
        <v>Amrich Dalibor</v>
      </c>
      <c r="B40">
        <f>'družstvá 2.preteky'!H16</f>
        <v>11</v>
      </c>
      <c r="C40">
        <f>'družstvá 2.preteky'!G16</f>
        <v>2560</v>
      </c>
    </row>
    <row r="41" spans="1:3" x14ac:dyDescent="0.15">
      <c r="A41" t="str">
        <f>'družstvá 2.preteky'!F17</f>
        <v>Púčik Jozef</v>
      </c>
      <c r="B41">
        <f>'družstvá 2.preteky'!H18</f>
        <v>13</v>
      </c>
      <c r="C41">
        <f>'družstvá 2.preteky'!G18</f>
        <v>2360</v>
      </c>
    </row>
    <row r="42" spans="1:3" x14ac:dyDescent="0.15">
      <c r="A42" t="str">
        <f>'družstvá 2.preteky'!F19</f>
        <v>Mindák Tomáš</v>
      </c>
      <c r="B42">
        <f>'družstvá 2.preteky'!H20</f>
        <v>2</v>
      </c>
      <c r="C42">
        <f>'družstvá 2.preteky'!G20</f>
        <v>13400</v>
      </c>
    </row>
    <row r="43" spans="1:3" x14ac:dyDescent="0.15">
      <c r="A43" t="str">
        <f>'družstvá 2.preteky'!F21</f>
        <v>Kiss Rudolf</v>
      </c>
      <c r="B43">
        <f>'družstvá 2.preteky'!H22</f>
        <v>5</v>
      </c>
      <c r="C43">
        <f>'družstvá 2.preteky'!G22</f>
        <v>7660</v>
      </c>
    </row>
    <row r="44" spans="1:3" x14ac:dyDescent="0.15">
      <c r="A44" t="str">
        <f>'družstvá 2.preteky'!F23</f>
        <v>Kundrát Tomáš</v>
      </c>
      <c r="B44">
        <f>'družstvá 2.preteky'!H24</f>
        <v>12</v>
      </c>
      <c r="C44">
        <f>'družstvá 2.preteky'!G24</f>
        <v>1220</v>
      </c>
    </row>
    <row r="45" spans="1:3" x14ac:dyDescent="0.15">
      <c r="A45" t="str">
        <f>'družstvá 2.preteky'!F25</f>
        <v>Kolodý Matúš</v>
      </c>
      <c r="B45">
        <f>'družstvá 2.preteky'!H26</f>
        <v>10</v>
      </c>
      <c r="C45">
        <f>'družstvá 2.preteky'!G26</f>
        <v>4190</v>
      </c>
    </row>
    <row r="46" spans="1:3" x14ac:dyDescent="0.15">
      <c r="A46" t="str">
        <f>'družstvá 2.preteky'!F27</f>
        <v>Smataník Martin</v>
      </c>
      <c r="B46">
        <f>'družstvá 2.preteky'!H28</f>
        <v>10</v>
      </c>
      <c r="C46">
        <f>'družstvá 2.preteky'!G28</f>
        <v>2780</v>
      </c>
    </row>
    <row r="47" spans="1:3" x14ac:dyDescent="0.15">
      <c r="A47" t="str">
        <f>'družstvá 2.preteky'!F29</f>
        <v>Molnár Patrik</v>
      </c>
      <c r="B47">
        <f>'družstvá 2.preteky'!H30</f>
        <v>9</v>
      </c>
      <c r="C47">
        <f>'družstvá 2.preteky'!G30</f>
        <v>3280</v>
      </c>
    </row>
    <row r="48" spans="1:3" x14ac:dyDescent="0.15">
      <c r="A48" t="str">
        <f>'družstvá 2.preteky'!F31</f>
        <v>Takács Ladislav</v>
      </c>
      <c r="B48">
        <f>'družstvá 2.preteky'!H32</f>
        <v>6</v>
      </c>
      <c r="C48">
        <f>'družstvá 2.preteky'!G32</f>
        <v>4870</v>
      </c>
    </row>
    <row r="49" spans="1:3" x14ac:dyDescent="0.15">
      <c r="A49" t="str">
        <f>'družstvá 2.preteky'!F33</f>
        <v>Ponya Alexander</v>
      </c>
      <c r="B49">
        <f>'družstvá 2.preteky'!H34</f>
        <v>7</v>
      </c>
      <c r="C49">
        <f>'družstvá 2.preteky'!G34</f>
        <v>6710</v>
      </c>
    </row>
    <row r="50" spans="1:3" x14ac:dyDescent="0.15">
      <c r="A50" t="str">
        <f>'družstvá 2.preteky'!F35</f>
        <v>JarábekAttila</v>
      </c>
      <c r="B50">
        <f>'družstvá 2.preteky'!H36</f>
        <v>8</v>
      </c>
      <c r="C50">
        <f>'družstvá 2.preteky'!G36</f>
        <v>6030</v>
      </c>
    </row>
    <row r="51" spans="1:3" x14ac:dyDescent="0.15">
      <c r="A51" t="str">
        <f>'družstvá 2.preteky'!F37</f>
        <v>Karvaš Kamil</v>
      </c>
      <c r="B51">
        <f>'družstvá 2.preteky'!H38</f>
        <v>11</v>
      </c>
      <c r="C51">
        <f>'družstvá 2.preteky'!G38</f>
        <v>3470</v>
      </c>
    </row>
    <row r="52" spans="1:3" x14ac:dyDescent="0.15">
      <c r="A52" t="str">
        <f>'družstvá 2.preteky'!F39</f>
        <v>Paksi Nick</v>
      </c>
      <c r="B52">
        <f>'družstvá 2.preteky'!H40</f>
        <v>4</v>
      </c>
      <c r="C52">
        <f>'družstvá 2.preteky'!G40</f>
        <v>7340</v>
      </c>
    </row>
    <row r="53" spans="1:3" x14ac:dyDescent="0.15">
      <c r="A53" t="str">
        <f>'družstvá 2.preteky'!F41</f>
        <v>Pavlík Jaroslav</v>
      </c>
      <c r="B53">
        <f>'družstvá 2.preteky'!H42</f>
        <v>12</v>
      </c>
      <c r="C53">
        <f>'družstvá 2.preteky'!G42</f>
        <v>3020</v>
      </c>
    </row>
    <row r="54" spans="1:3" x14ac:dyDescent="0.15">
      <c r="A54" t="str">
        <f>'družstvá 2.preteky'!F43</f>
        <v>Buchan Matej</v>
      </c>
      <c r="B54">
        <f>'družstvá 2.preteky'!H44</f>
        <v>7</v>
      </c>
      <c r="C54">
        <f>'družstvá 2.preteky'!G44</f>
        <v>3570</v>
      </c>
    </row>
    <row r="55" spans="1:3" x14ac:dyDescent="0.15">
      <c r="A55" t="str">
        <f>'družstvá 2.preteky'!F45</f>
        <v>Buchan Vladimír</v>
      </c>
      <c r="B55">
        <f>'družstvá 2.preteky'!H46</f>
        <v>5</v>
      </c>
      <c r="C55">
        <f>'družstvá 2.preteky'!G46</f>
        <v>4930</v>
      </c>
    </row>
    <row r="56" spans="1:3" x14ac:dyDescent="0.15">
      <c r="A56" t="str">
        <f>'družstvá 2.preteky'!F47</f>
        <v>Kasan Andrej</v>
      </c>
      <c r="B56">
        <f>'družstvá 2.preteky'!H48</f>
        <v>8</v>
      </c>
      <c r="C56">
        <f>'družstvá 2.preteky'!G48</f>
        <v>3510</v>
      </c>
    </row>
    <row r="57" spans="1:3" x14ac:dyDescent="0.15">
      <c r="A57" t="str">
        <f>'družstvá 2.preteky'!F49</f>
        <v>Gaža Dominik</v>
      </c>
      <c r="B57">
        <f>'družstvá 2.preteky'!H50</f>
        <v>1</v>
      </c>
      <c r="C57">
        <f>'družstvá 2.preteky'!G50</f>
        <v>11610</v>
      </c>
    </row>
    <row r="58" spans="1:3" x14ac:dyDescent="0.15">
      <c r="A58" t="str">
        <f>'družstvá 2.preteky'!F51</f>
        <v>Psota Igor</v>
      </c>
      <c r="B58">
        <f>'družstvá 2.preteky'!H52</f>
        <v>4</v>
      </c>
      <c r="C58">
        <f>'družstvá 2.preteky'!G52</f>
        <v>8310</v>
      </c>
    </row>
    <row r="59" spans="1:3" x14ac:dyDescent="0.15">
      <c r="A59" t="str">
        <f>'družstvá 2.preteky'!F53</f>
        <v>Divéky Jozef</v>
      </c>
      <c r="B59">
        <f>'družstvá 2.preteky'!H54</f>
        <v>6</v>
      </c>
      <c r="C59">
        <f>'družstvá 2.preteky'!G54</f>
        <v>6910</v>
      </c>
    </row>
    <row r="60" spans="1:3" x14ac:dyDescent="0.15">
      <c r="A60" t="str">
        <f>'družstvá 2.preteky'!F55</f>
        <v>Žilinčík Michal</v>
      </c>
      <c r="B60">
        <f>'družstvá 2.preteky'!H56</f>
        <v>13</v>
      </c>
      <c r="C60">
        <f>'družstvá 2.preteky'!G56</f>
        <v>1090</v>
      </c>
    </row>
    <row r="61" spans="1:3" x14ac:dyDescent="0.15">
      <c r="A61" t="str">
        <f>'družstvá 2.preteky'!F57</f>
        <v>Z</v>
      </c>
      <c r="B61">
        <f>'družstvá 2.preteky'!H58</f>
        <v>28.5</v>
      </c>
      <c r="C61">
        <f>'družstvá 2.preteky'!G58</f>
        <v>-2</v>
      </c>
    </row>
    <row r="62" spans="1:3" x14ac:dyDescent="0.15">
      <c r="A62" t="str">
        <f>'družstvá 2.preteky'!F59</f>
        <v>dd</v>
      </c>
      <c r="B62">
        <f>'družstvá 2.preteky'!H60</f>
        <v>28.5</v>
      </c>
      <c r="C62">
        <f>'družstvá 2.preteky'!G60</f>
        <v>-2</v>
      </c>
    </row>
    <row r="63" spans="1:3" x14ac:dyDescent="0.15">
      <c r="A63" t="str">
        <f>'družstvá 2.preteky'!F61</f>
        <v>b</v>
      </c>
      <c r="B63">
        <f>'družstvá 2.preteky'!H62</f>
        <v>28.5</v>
      </c>
      <c r="C63">
        <f>'družstvá 2.preteky'!G62</f>
        <v>-2</v>
      </c>
    </row>
    <row r="64" spans="1:3" x14ac:dyDescent="0.15">
      <c r="A64" t="str">
        <f>'družstvá 2.preteky'!F63</f>
        <v>f</v>
      </c>
      <c r="B64">
        <f>'družstvá 2.preteky'!H64</f>
        <v>28.5</v>
      </c>
      <c r="C64">
        <f>'družstvá 2.preteky'!G64</f>
        <v>-2</v>
      </c>
    </row>
    <row r="65" spans="1:3" x14ac:dyDescent="0.15">
      <c r="A65" t="str">
        <f>'družstvá 2.preteky'!I5</f>
        <v>Scheibenreif Ľudovít</v>
      </c>
      <c r="B65">
        <f>'družstvá 2.preteky'!K6</f>
        <v>10</v>
      </c>
      <c r="C65">
        <f>'družstvá 2.preteky'!J6</f>
        <v>3540</v>
      </c>
    </row>
    <row r="66" spans="1:3" x14ac:dyDescent="0.15">
      <c r="A66" t="str">
        <f>'družstvá 2.preteky'!I7</f>
        <v>Smaha Jiří</v>
      </c>
      <c r="B66">
        <f>'družstvá 2.preteky'!K8</f>
        <v>11</v>
      </c>
      <c r="C66">
        <f>'družstvá 2.preteky'!J8</f>
        <v>3380</v>
      </c>
    </row>
    <row r="67" spans="1:3" x14ac:dyDescent="0.15">
      <c r="A67" t="str">
        <f>'družstvá 2.preteky'!I9</f>
        <v>Szikonya Kristián</v>
      </c>
      <c r="B67">
        <f>'družstvá 2.preteky'!K10</f>
        <v>1</v>
      </c>
      <c r="C67">
        <f>'družstvá 2.preteky'!J10</f>
        <v>10820</v>
      </c>
    </row>
    <row r="68" spans="1:3" x14ac:dyDescent="0.15">
      <c r="A68" t="str">
        <f>'družstvá 2.preteky'!I11</f>
        <v>Stanek Karel</v>
      </c>
      <c r="B68">
        <f>'družstvá 2.preteky'!K12</f>
        <v>12</v>
      </c>
      <c r="C68">
        <f>'družstvá 2.preteky'!J12</f>
        <v>1720</v>
      </c>
    </row>
    <row r="69" spans="1:3" x14ac:dyDescent="0.15">
      <c r="A69" t="str">
        <f>'družstvá 2.preteky'!I13</f>
        <v>Kriška Branislav</v>
      </c>
      <c r="B69">
        <f>'družstvá 2.preteky'!K14</f>
        <v>9</v>
      </c>
      <c r="C69">
        <f>'družstvá 2.preteky'!J14</f>
        <v>3600</v>
      </c>
    </row>
    <row r="70" spans="1:3" x14ac:dyDescent="0.15">
      <c r="A70" t="str">
        <f>'družstvá 2.preteky'!I15</f>
        <v>Paľko Peter</v>
      </c>
      <c r="B70">
        <f>'družstvá 2.preteky'!K16</f>
        <v>11</v>
      </c>
      <c r="C70">
        <f>'družstvá 2.preteky'!J16</f>
        <v>1860</v>
      </c>
    </row>
    <row r="71" spans="1:3" x14ac:dyDescent="0.15">
      <c r="A71" t="str">
        <f>'družstvá 2.preteky'!I17</f>
        <v>Vajdulák Leonard</v>
      </c>
      <c r="B71">
        <f>'družstvá 2.preteky'!K18</f>
        <v>3</v>
      </c>
      <c r="C71">
        <f>'družstvá 2.preteky'!J18</f>
        <v>7780</v>
      </c>
    </row>
    <row r="72" spans="1:3" x14ac:dyDescent="0.15">
      <c r="A72" t="str">
        <f>'družstvá 2.preteky'!I19</f>
        <v>Rovenský Ivan</v>
      </c>
      <c r="B72">
        <f>'družstvá 2.preteky'!K20</f>
        <v>6</v>
      </c>
      <c r="C72">
        <f>'družstvá 2.preteky'!J20</f>
        <v>5000</v>
      </c>
    </row>
    <row r="73" spans="1:3" x14ac:dyDescent="0.15">
      <c r="A73" t="str">
        <f>'družstvá 2.preteky'!I21</f>
        <v>Horváth Oszkár</v>
      </c>
      <c r="B73">
        <f>'družstvá 2.preteky'!K22</f>
        <v>10</v>
      </c>
      <c r="C73">
        <f>'družstvá 2.preteky'!J22</f>
        <v>2960</v>
      </c>
    </row>
    <row r="74" spans="1:3" x14ac:dyDescent="0.15">
      <c r="A74" t="str">
        <f>'družstvá 2.preteky'!I23</f>
        <v>Hirjak Peter</v>
      </c>
      <c r="B74">
        <f>'družstvá 2.preteky'!K24</f>
        <v>2</v>
      </c>
      <c r="C74">
        <f>'družstvá 2.preteky'!J24</f>
        <v>8800</v>
      </c>
    </row>
    <row r="75" spans="1:3" x14ac:dyDescent="0.15">
      <c r="A75" t="str">
        <f>'družstvá 2.preteky'!I25</f>
        <v>Šimko Maroš</v>
      </c>
      <c r="B75">
        <f>'družstvá 2.preteky'!K26</f>
        <v>8</v>
      </c>
      <c r="C75">
        <f>'družstvá 2.preteky'!J26</f>
        <v>3520</v>
      </c>
    </row>
    <row r="76" spans="1:3" x14ac:dyDescent="0.15">
      <c r="A76" t="str">
        <f>'družstvá 2.preteky'!I27</f>
        <v>Luhový Peter</v>
      </c>
      <c r="B76">
        <f>'družstvá 2.preteky'!K28</f>
        <v>13</v>
      </c>
      <c r="C76">
        <f>'družstvá 2.preteky'!J28</f>
        <v>300</v>
      </c>
    </row>
    <row r="77" spans="1:3" x14ac:dyDescent="0.15">
      <c r="A77" t="str">
        <f>'družstvá 2.preteky'!I29</f>
        <v>Kovalkovič Gabriel</v>
      </c>
      <c r="B77">
        <f>'družstvá 2.preteky'!K30</f>
        <v>9</v>
      </c>
      <c r="C77">
        <f>'družstvá 2.preteky'!J30</f>
        <v>3180</v>
      </c>
    </row>
    <row r="78" spans="1:3" x14ac:dyDescent="0.15">
      <c r="A78" t="str">
        <f>'družstvá 2.preteky'!I31</f>
        <v>Dobrocsányi Ladislav</v>
      </c>
      <c r="B78">
        <f>'družstvá 2.preteky'!K32</f>
        <v>5</v>
      </c>
      <c r="C78">
        <f>'družstvá 2.preteky'!J32</f>
        <v>4200</v>
      </c>
    </row>
    <row r="79" spans="1:3" x14ac:dyDescent="0.15">
      <c r="A79" t="str">
        <f>'družstvá 2.preteky'!I33</f>
        <v>Palinkáš Milan</v>
      </c>
      <c r="B79">
        <f>'družstvá 2.preteky'!K34</f>
        <v>5</v>
      </c>
      <c r="C79">
        <f>'družstvá 2.preteky'!J34</f>
        <v>5440</v>
      </c>
    </row>
    <row r="80" spans="1:3" x14ac:dyDescent="0.15">
      <c r="A80" t="str">
        <f>'družstvá 2.preteky'!I35</f>
        <v>Vígh Jozef</v>
      </c>
      <c r="B80">
        <f>'družstvá 2.preteky'!K36</f>
        <v>4</v>
      </c>
      <c r="C80">
        <f>'družstvá 2.preteky'!J36</f>
        <v>5100</v>
      </c>
    </row>
    <row r="81" spans="1:3" x14ac:dyDescent="0.15">
      <c r="A81" t="str">
        <f>'družstvá 2.preteky'!I37</f>
        <v>Korman Patrik</v>
      </c>
      <c r="B81">
        <f>'družstvá 2.preteky'!K38</f>
        <v>7</v>
      </c>
      <c r="C81">
        <f>'družstvá 2.preteky'!J38</f>
        <v>4280</v>
      </c>
    </row>
    <row r="82" spans="1:3" x14ac:dyDescent="0.15">
      <c r="A82" t="str">
        <f>'družstvá 2.preteky'!I39</f>
        <v>Hodek Oto</v>
      </c>
      <c r="B82">
        <f>'družstvá 2.preteky'!K40</f>
        <v>2</v>
      </c>
      <c r="C82">
        <f>'družstvá 2.preteky'!J40</f>
        <v>8860</v>
      </c>
    </row>
    <row r="83" spans="1:3" x14ac:dyDescent="0.15">
      <c r="A83" t="str">
        <f>'družstvá 2.preteky'!I41</f>
        <v>Slamka Marek</v>
      </c>
      <c r="B83">
        <f>'družstvá 2.preteky'!K42</f>
        <v>4</v>
      </c>
      <c r="C83">
        <f>'družstvá 2.preteky'!J42</f>
        <v>6160</v>
      </c>
    </row>
    <row r="84" spans="1:3" x14ac:dyDescent="0.15">
      <c r="A84" t="str">
        <f>'družstvá 2.preteky'!I43</f>
        <v>Chandoga Peter</v>
      </c>
      <c r="B84">
        <f>'družstvá 2.preteky'!K44</f>
        <v>7</v>
      </c>
      <c r="C84">
        <f>'družstvá 2.preteky'!J44</f>
        <v>3600</v>
      </c>
    </row>
    <row r="85" spans="1:3" x14ac:dyDescent="0.15">
      <c r="A85" t="str">
        <f>'družstvá 2.preteky'!I45</f>
        <v>Perbecký Ivan</v>
      </c>
      <c r="B85">
        <f>'družstvá 2.preteky'!K46</f>
        <v>13</v>
      </c>
      <c r="C85">
        <f>'družstvá 2.preteky'!J46</f>
        <v>2960</v>
      </c>
    </row>
    <row r="86" spans="1:3" x14ac:dyDescent="0.15">
      <c r="A86" t="str">
        <f>'družstvá 2.preteky'!I47</f>
        <v>Milošovič Martin</v>
      </c>
      <c r="B86">
        <f>'družstvá 2.preteky'!K48</f>
        <v>6</v>
      </c>
      <c r="C86">
        <f>'družstvá 2.preteky'!J48</f>
        <v>4100</v>
      </c>
    </row>
    <row r="87" spans="1:3" x14ac:dyDescent="0.15">
      <c r="A87" t="str">
        <f>'družstvá 2.preteky'!I49</f>
        <v>Gyurkovits Jozef</v>
      </c>
      <c r="B87">
        <f>'družstvá 2.preteky'!K50</f>
        <v>8</v>
      </c>
      <c r="C87">
        <f>'družstvá 2.preteky'!J50</f>
        <v>3700</v>
      </c>
    </row>
    <row r="88" spans="1:3" x14ac:dyDescent="0.15">
      <c r="A88" t="str">
        <f>'družstvá 2.preteky'!I51</f>
        <v>Pavelka Roman st</v>
      </c>
      <c r="B88">
        <f>'družstvá 2.preteky'!K52</f>
        <v>3</v>
      </c>
      <c r="C88">
        <f>'družstvá 2.preteky'!J52</f>
        <v>6620</v>
      </c>
    </row>
    <row r="89" spans="1:3" x14ac:dyDescent="0.15">
      <c r="A89" t="str">
        <f>'družstvá 2.preteky'!I53</f>
        <v>Zálešák Petr</v>
      </c>
      <c r="B89">
        <f>'družstvá 2.preteky'!K54</f>
        <v>1</v>
      </c>
      <c r="C89">
        <f>'družstvá 2.preteky'!J54</f>
        <v>11980</v>
      </c>
    </row>
    <row r="90" spans="1:3" x14ac:dyDescent="0.15">
      <c r="A90" t="str">
        <f>'družstvá 2.preteky'!I55</f>
        <v>Dulay Samuel</v>
      </c>
      <c r="B90">
        <f>'družstvá 2.preteky'!K56</f>
        <v>12</v>
      </c>
      <c r="C90">
        <f>'družstvá 2.preteky'!J56</f>
        <v>2980</v>
      </c>
    </row>
    <row r="91" spans="1:3" x14ac:dyDescent="0.15">
      <c r="A91" t="str">
        <f>'družstvá 2.preteky'!I57</f>
        <v>Y</v>
      </c>
      <c r="B91">
        <f>'družstvá 2.preteky'!K58</f>
        <v>28.5</v>
      </c>
      <c r="C91">
        <f>'družstvá 2.preteky'!J58</f>
        <v>-2</v>
      </c>
    </row>
    <row r="92" spans="1:3" x14ac:dyDescent="0.15">
      <c r="A92" t="str">
        <f>'družstvá 2.preteky'!I59</f>
        <v>cc</v>
      </c>
      <c r="B92">
        <f>'družstvá 2.preteky'!K60</f>
        <v>28.5</v>
      </c>
      <c r="C92">
        <f>'družstvá 2.preteky'!J60</f>
        <v>-2</v>
      </c>
    </row>
    <row r="93" spans="1:3" x14ac:dyDescent="0.15">
      <c r="A93" t="str">
        <f>'družstvá 2.preteky'!I61</f>
        <v>c</v>
      </c>
      <c r="B93">
        <f>'družstvá 2.preteky'!K62</f>
        <v>28.5</v>
      </c>
      <c r="C93">
        <f>'družstvá 2.preteky'!J62</f>
        <v>-2</v>
      </c>
    </row>
    <row r="94" spans="1:3" x14ac:dyDescent="0.15">
      <c r="A94" t="str">
        <f>'družstvá 2.preteky'!I63</f>
        <v>g</v>
      </c>
      <c r="B94">
        <f>'družstvá 2.preteky'!K64</f>
        <v>28.5</v>
      </c>
      <c r="C94">
        <f>'družstvá 2.preteky'!J64</f>
        <v>-2</v>
      </c>
    </row>
    <row r="95" spans="1:3" x14ac:dyDescent="0.15">
      <c r="A95" t="str">
        <f>'družstvá 2.preteky'!L5</f>
        <v>Hašuk Peter</v>
      </c>
      <c r="B95">
        <f>'družstvá 2.preteky'!N6</f>
        <v>2</v>
      </c>
      <c r="C95">
        <f>'družstvá 2.preteky'!M6</f>
        <v>16470</v>
      </c>
    </row>
    <row r="96" spans="1:3" x14ac:dyDescent="0.15">
      <c r="A96" t="str">
        <f>'družstvá 2.preteky'!L7</f>
        <v>Pavle Slavomír</v>
      </c>
      <c r="B96">
        <f>'družstvá 2.preteky'!N8</f>
        <v>3</v>
      </c>
      <c r="C96">
        <f>'družstvá 2.preteky'!M8</f>
        <v>10360</v>
      </c>
    </row>
    <row r="97" spans="1:3" x14ac:dyDescent="0.15">
      <c r="A97" t="str">
        <f>'družstvá 2.preteky'!L9</f>
        <v>Poročák Peter</v>
      </c>
      <c r="B97">
        <f>'družstvá 2.preteky'!N10</f>
        <v>1</v>
      </c>
      <c r="C97">
        <f>'družstvá 2.preteky'!M10</f>
        <v>11380</v>
      </c>
    </row>
    <row r="98" spans="1:3" x14ac:dyDescent="0.15">
      <c r="A98" t="str">
        <f>'družstvá 2.preteky'!L11</f>
        <v>Sičák Pavel</v>
      </c>
      <c r="B98">
        <f>'družstvá 2.preteky'!N12</f>
        <v>11</v>
      </c>
      <c r="C98">
        <f>'družstvá 2.preteky'!M12</f>
        <v>2840</v>
      </c>
    </row>
    <row r="99" spans="1:3" x14ac:dyDescent="0.15">
      <c r="A99" t="str">
        <f>'družstvá 2.preteky'!L13</f>
        <v>Haššo Jaroslav</v>
      </c>
      <c r="B99">
        <f>'družstvá 2.preteky'!N14</f>
        <v>1</v>
      </c>
      <c r="C99">
        <f>'družstvá 2.preteky'!M14</f>
        <v>17480</v>
      </c>
    </row>
    <row r="100" spans="1:3" x14ac:dyDescent="0.15">
      <c r="A100" t="str">
        <f>'družstvá 2.preteky'!L15</f>
        <v>Vaško Tomáš</v>
      </c>
      <c r="B100">
        <f>'družstvá 2.preteky'!N16</f>
        <v>13</v>
      </c>
      <c r="C100">
        <f>'družstvá 2.preteky'!M16</f>
        <v>1520</v>
      </c>
    </row>
    <row r="101" spans="1:3" x14ac:dyDescent="0.15">
      <c r="A101" t="str">
        <f>'družstvá 2.preteky'!L17</f>
        <v>Gajdošík Rudolf</v>
      </c>
      <c r="B101">
        <f>'družstvá 2.preteky'!N18</f>
        <v>2</v>
      </c>
      <c r="C101">
        <f>'družstvá 2.preteky'!M18</f>
        <v>9980</v>
      </c>
    </row>
    <row r="102" spans="1:3" x14ac:dyDescent="0.15">
      <c r="A102" t="str">
        <f>'družstvá 2.preteky'!L19</f>
        <v>Šimko Jozef</v>
      </c>
      <c r="B102">
        <f>'družstvá 2.preteky'!N20</f>
        <v>4</v>
      </c>
      <c r="C102">
        <f>'družstvá 2.preteky'!M20</f>
        <v>8580</v>
      </c>
    </row>
    <row r="103" spans="1:3" x14ac:dyDescent="0.15">
      <c r="A103" t="str">
        <f>'družstvá 2.preteky'!L21</f>
        <v>Szabó Ladislav</v>
      </c>
      <c r="B103">
        <f>'družstvá 2.preteky'!N22</f>
        <v>8</v>
      </c>
      <c r="C103">
        <f>'družstvá 2.preteky'!M22</f>
        <v>4680</v>
      </c>
    </row>
    <row r="104" spans="1:3" x14ac:dyDescent="0.15">
      <c r="A104" t="str">
        <f>'družstvá 2.preteky'!L23</f>
        <v>Ninčák Martin</v>
      </c>
      <c r="B104">
        <f>'družstvá 2.preteky'!N24</f>
        <v>5</v>
      </c>
      <c r="C104">
        <f>'družstvá 2.preteky'!M24</f>
        <v>9400</v>
      </c>
    </row>
    <row r="105" spans="1:3" x14ac:dyDescent="0.15">
      <c r="A105" t="str">
        <f>'družstvá 2.preteky'!L25</f>
        <v>Krasnický Michal</v>
      </c>
      <c r="B105">
        <f>'družstvá 2.preteky'!N26</f>
        <v>11</v>
      </c>
      <c r="C105">
        <f>'družstvá 2.preteky'!M26</f>
        <v>2840</v>
      </c>
    </row>
    <row r="106" spans="1:3" x14ac:dyDescent="0.15">
      <c r="A106" t="str">
        <f>'družstvá 2.preteky'!L27</f>
        <v xml:space="preserve">Záparaník Marian </v>
      </c>
      <c r="B106">
        <f>'družstvá 2.preteky'!N28</f>
        <v>4</v>
      </c>
      <c r="C106">
        <f>'družstvá 2.preteky'!M28</f>
        <v>9750</v>
      </c>
    </row>
    <row r="107" spans="1:3" x14ac:dyDescent="0.15">
      <c r="A107" t="str">
        <f>'družstvá 2.preteky'!L29</f>
        <v>Gajdoš Patrik</v>
      </c>
      <c r="B107">
        <f>'družstvá 2.preteky'!N30</f>
        <v>10</v>
      </c>
      <c r="C107">
        <f>'družstvá 2.preteky'!M30</f>
        <v>2880</v>
      </c>
    </row>
    <row r="108" spans="1:3" x14ac:dyDescent="0.15">
      <c r="A108" t="str">
        <f>'družstvá 2.preteky'!L31</f>
        <v>Jenei Ľudovít</v>
      </c>
      <c r="B108">
        <f>'družstvá 2.preteky'!N32</f>
        <v>12</v>
      </c>
      <c r="C108">
        <f>'družstvá 2.preteky'!M32</f>
        <v>2520</v>
      </c>
    </row>
    <row r="109" spans="1:3" x14ac:dyDescent="0.15">
      <c r="A109" t="str">
        <f>'družstvá 2.preteky'!L33</f>
        <v>Matula Pavol</v>
      </c>
      <c r="B109">
        <f>'družstvá 2.preteky'!N34</f>
        <v>7</v>
      </c>
      <c r="C109">
        <f>'družstvá 2.preteky'!M34</f>
        <v>5910</v>
      </c>
    </row>
    <row r="110" spans="1:3" x14ac:dyDescent="0.15">
      <c r="A110" t="str">
        <f>'družstvá 2.preteky'!L35</f>
        <v>Hikkel Imrich</v>
      </c>
      <c r="B110">
        <f>'družstvá 2.preteky'!N36</f>
        <v>9</v>
      </c>
      <c r="C110">
        <f>'družstvá 2.preteky'!M36</f>
        <v>3520</v>
      </c>
    </row>
    <row r="111" spans="1:3" x14ac:dyDescent="0.15">
      <c r="A111" t="str">
        <f>'družstvá 2.preteky'!L37</f>
        <v>Szabó Tomáš</v>
      </c>
      <c r="B111">
        <f>'družstvá 2.preteky'!N38</f>
        <v>12</v>
      </c>
      <c r="C111">
        <f>'družstvá 2.preteky'!M38</f>
        <v>2680</v>
      </c>
    </row>
    <row r="112" spans="1:3" x14ac:dyDescent="0.15">
      <c r="A112" t="str">
        <f>'družstvá 2.preteky'!L39</f>
        <v>Foldes Zoltán</v>
      </c>
      <c r="B112">
        <f>'družstvá 2.preteky'!N40</f>
        <v>3</v>
      </c>
      <c r="C112">
        <f>'družstvá 2.preteky'!M40</f>
        <v>9120</v>
      </c>
    </row>
    <row r="113" spans="1:3" x14ac:dyDescent="0.15">
      <c r="A113" t="str">
        <f>'družstvá 2.preteky'!L41</f>
        <v>Košecký David</v>
      </c>
      <c r="B113">
        <f>'družstvá 2.preteky'!N42</f>
        <v>8</v>
      </c>
      <c r="C113">
        <f>'družstvá 2.preteky'!M42</f>
        <v>5600</v>
      </c>
    </row>
    <row r="114" spans="1:3" x14ac:dyDescent="0.15">
      <c r="A114" t="str">
        <f>'družstvá 2.preteky'!L43</f>
        <v>Križan Martin</v>
      </c>
      <c r="B114">
        <f>'družstvá 2.preteky'!N44</f>
        <v>9</v>
      </c>
      <c r="C114">
        <f>'družstvá 2.preteky'!M44</f>
        <v>3980</v>
      </c>
    </row>
    <row r="115" spans="1:3" x14ac:dyDescent="0.15">
      <c r="A115" t="str">
        <f>'družstvá 2.preteky'!L45</f>
        <v>Tamáš Ľudovít</v>
      </c>
      <c r="B115">
        <f>'družstvá 2.preteky'!N46</f>
        <v>6</v>
      </c>
      <c r="C115">
        <f>'družstvá 2.preteky'!M46</f>
        <v>8480</v>
      </c>
    </row>
    <row r="116" spans="1:3" x14ac:dyDescent="0.15">
      <c r="A116" t="str">
        <f>'družstvá 2.preteky'!L47</f>
        <v>Bartakovics Richard</v>
      </c>
      <c r="B116">
        <f>'družstvá 2.preteky'!N48</f>
        <v>7</v>
      </c>
      <c r="C116">
        <f>'družstvá 2.preteky'!M48</f>
        <v>5640</v>
      </c>
    </row>
    <row r="117" spans="1:3" x14ac:dyDescent="0.15">
      <c r="A117" t="str">
        <f>'družstvá 2.preteky'!L49</f>
        <v>Tuka František</v>
      </c>
      <c r="B117">
        <f>'družstvá 2.preteky'!N50</f>
        <v>5</v>
      </c>
      <c r="C117">
        <f>'družstvá 2.preteky'!M50</f>
        <v>8520</v>
      </c>
    </row>
    <row r="118" spans="1:3" x14ac:dyDescent="0.15">
      <c r="A118" t="str">
        <f>'družstvá 2.preteky'!L51</f>
        <v>Madro Pavol</v>
      </c>
      <c r="B118">
        <f>'družstvá 2.preteky'!N52</f>
        <v>6</v>
      </c>
      <c r="C118">
        <f>'družstvá 2.preteky'!M52</f>
        <v>7400</v>
      </c>
    </row>
    <row r="119" spans="1:3" x14ac:dyDescent="0.15">
      <c r="A119" t="str">
        <f>'družstvá 2.preteky'!L53</f>
        <v>Kameniczky Karol</v>
      </c>
      <c r="B119">
        <f>'družstvá 2.preteky'!N54</f>
        <v>13</v>
      </c>
      <c r="C119">
        <f>'družstvá 2.preteky'!M54</f>
        <v>540</v>
      </c>
    </row>
    <row r="120" spans="1:3" x14ac:dyDescent="0.15">
      <c r="A120" t="str">
        <f>'družstvá 2.preteky'!L55</f>
        <v>OOO</v>
      </c>
      <c r="B120">
        <f>'družstvá 2.preteky'!N56</f>
        <v>10</v>
      </c>
      <c r="C120">
        <f>'družstvá 2.preteky'!M56</f>
        <v>2880</v>
      </c>
    </row>
    <row r="121" spans="1:3" x14ac:dyDescent="0.15">
      <c r="A121" t="str">
        <f>'družstvá 2.preteky'!L57</f>
        <v>W</v>
      </c>
      <c r="B121">
        <f>'družstvá 2.preteky'!N58</f>
        <v>28.5</v>
      </c>
      <c r="C121">
        <f>'družstvá 2.preteky'!M58</f>
        <v>-2</v>
      </c>
    </row>
    <row r="122" spans="1:3" x14ac:dyDescent="0.15">
      <c r="A122" t="str">
        <f>'družstvá 2.preteky'!L59</f>
        <v>bb</v>
      </c>
      <c r="B122">
        <f>'družstvá 2.preteky'!N60</f>
        <v>28.5</v>
      </c>
      <c r="C122">
        <f>'družstvá 2.preteky'!M60</f>
        <v>-2</v>
      </c>
    </row>
    <row r="123" spans="1:3" x14ac:dyDescent="0.15">
      <c r="A123" t="str">
        <f>'družstvá 2.preteky'!L61</f>
        <v>d</v>
      </c>
      <c r="B123">
        <f>'družstvá 2.preteky'!N62</f>
        <v>28.5</v>
      </c>
      <c r="C123">
        <f>'družstvá 2.preteky'!M62</f>
        <v>-2</v>
      </c>
    </row>
    <row r="124" spans="1:3" x14ac:dyDescent="0.15">
      <c r="A124" t="str">
        <f>'družstvá 2.preteky'!L63</f>
        <v>h</v>
      </c>
      <c r="B124">
        <f>'družstvá 2.preteky'!N64</f>
        <v>28.5</v>
      </c>
      <c r="C124">
        <f>'družstvá 2.preteky'!M64</f>
        <v>-2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1">
    <pageSetUpPr fitToPage="1"/>
  </sheetPr>
  <dimension ref="A1:AV65"/>
  <sheetViews>
    <sheetView showGridLines="0" view="pageBreakPreview" topLeftCell="A31" zoomScale="60" zoomScaleNormal="85" workbookViewId="0">
      <selection activeCell="W1" sqref="W1:AV1048576"/>
    </sheetView>
  </sheetViews>
  <sheetFormatPr defaultRowHeight="12.75" x14ac:dyDescent="0.15"/>
  <cols>
    <col min="1" max="1" width="4.98828125" style="8" customWidth="1"/>
    <col min="2" max="2" width="22.7890625" style="8" customWidth="1"/>
    <col min="3" max="3" width="5.66015625" style="8" customWidth="1"/>
    <col min="4" max="4" width="9.70703125" style="8" customWidth="1"/>
    <col min="5" max="5" width="5.52734375" style="8" customWidth="1"/>
    <col min="6" max="6" width="5.66015625" style="8" customWidth="1"/>
    <col min="7" max="7" width="9.70703125" style="8" customWidth="1"/>
    <col min="8" max="9" width="5.66015625" style="8" customWidth="1"/>
    <col min="10" max="10" width="9.70703125" style="8" customWidth="1"/>
    <col min="11" max="12" width="5.66015625" style="8" customWidth="1"/>
    <col min="13" max="13" width="9.70703125" style="8" customWidth="1"/>
    <col min="14" max="14" width="5.66015625" style="8" customWidth="1"/>
    <col min="15" max="15" width="32.76953125" style="8" bestFit="1" customWidth="1"/>
    <col min="16" max="16" width="12.67578125" customWidth="1"/>
    <col min="17" max="17" width="16.046875" bestFit="1" customWidth="1"/>
    <col min="18" max="18" width="2.6953125" customWidth="1"/>
    <col min="20" max="22" width="9.16796875" customWidth="1"/>
    <col min="23" max="23" width="8.22265625" hidden="1" customWidth="1"/>
    <col min="24" max="24" width="9.16796875" hidden="1" customWidth="1"/>
    <col min="25" max="25" width="9.3046875" hidden="1" customWidth="1"/>
    <col min="26" max="26" width="11.4609375" hidden="1" customWidth="1"/>
    <col min="27" max="27" width="9.3046875" hidden="1" customWidth="1"/>
    <col min="28" max="29" width="11.4609375" hidden="1" customWidth="1"/>
    <col min="30" max="30" width="11.73046875" hidden="1" customWidth="1"/>
    <col min="31" max="31" width="9.16796875" hidden="1" customWidth="1"/>
    <col min="32" max="32" width="11.4609375" hidden="1" customWidth="1"/>
    <col min="33" max="33" width="9.3046875" hidden="1" customWidth="1"/>
    <col min="34" max="34" width="11.73046875" hidden="1" customWidth="1"/>
    <col min="35" max="37" width="9.16796875" hidden="1" customWidth="1"/>
    <col min="38" max="38" width="4.98828125" hidden="1" customWidth="1"/>
    <col min="39" max="42" width="9.16796875" hidden="1" customWidth="1"/>
    <col min="43" max="43" width="8.8984375" hidden="1" customWidth="1"/>
    <col min="44" max="44" width="10.11328125" hidden="1" customWidth="1"/>
    <col min="45" max="45" width="7.8203125" hidden="1" customWidth="1"/>
    <col min="46" max="46" width="9.9765625" hidden="1" customWidth="1"/>
    <col min="47" max="47" width="5.2578125" hidden="1" customWidth="1"/>
    <col min="48" max="48" width="9.16796875" hidden="1" customWidth="1"/>
    <col min="49" max="49" width="9.16796875" customWidth="1"/>
  </cols>
  <sheetData>
    <row r="1" spans="1:46" ht="21.75" customHeight="1" thickBot="1" x14ac:dyDescent="0.35">
      <c r="A1" s="172" t="s">
        <v>292</v>
      </c>
      <c r="B1" s="173"/>
      <c r="C1" s="174" t="s">
        <v>295</v>
      </c>
      <c r="D1" s="174"/>
      <c r="E1" s="174"/>
      <c r="F1" s="174"/>
      <c r="G1" s="174"/>
      <c r="H1" s="174"/>
      <c r="I1" s="174"/>
      <c r="J1" s="174"/>
      <c r="K1" s="174"/>
      <c r="L1" s="174"/>
      <c r="M1" s="174"/>
      <c r="N1" s="174"/>
      <c r="O1" s="174"/>
      <c r="P1" s="174"/>
      <c r="Q1" s="175"/>
    </row>
    <row r="2" spans="1:46" ht="13.5" customHeight="1" x14ac:dyDescent="0.15">
      <c r="A2" s="180"/>
      <c r="B2" s="176" t="s">
        <v>18</v>
      </c>
      <c r="C2" s="177" t="s">
        <v>4</v>
      </c>
      <c r="D2" s="178"/>
      <c r="E2" s="179"/>
      <c r="F2" s="177" t="s">
        <v>5</v>
      </c>
      <c r="G2" s="178"/>
      <c r="H2" s="179"/>
      <c r="I2" s="177" t="s">
        <v>6</v>
      </c>
      <c r="J2" s="178"/>
      <c r="K2" s="179"/>
      <c r="L2" s="177" t="s">
        <v>7</v>
      </c>
      <c r="M2" s="178"/>
      <c r="N2" s="178"/>
      <c r="O2" s="184" t="s">
        <v>13</v>
      </c>
      <c r="P2" s="184" t="s">
        <v>14</v>
      </c>
      <c r="Q2" s="187" t="s">
        <v>11</v>
      </c>
    </row>
    <row r="3" spans="1:46" ht="10.5" customHeight="1" x14ac:dyDescent="0.15">
      <c r="A3" s="180"/>
      <c r="B3" s="176"/>
      <c r="C3" s="181" t="s">
        <v>8</v>
      </c>
      <c r="D3" s="182"/>
      <c r="E3" s="183"/>
      <c r="F3" s="181" t="s">
        <v>8</v>
      </c>
      <c r="G3" s="182"/>
      <c r="H3" s="183"/>
      <c r="I3" s="181" t="s">
        <v>8</v>
      </c>
      <c r="J3" s="182"/>
      <c r="K3" s="183"/>
      <c r="L3" s="181" t="s">
        <v>8</v>
      </c>
      <c r="M3" s="182"/>
      <c r="N3" s="182"/>
      <c r="O3" s="185"/>
      <c r="P3" s="185"/>
      <c r="Q3" s="187"/>
      <c r="AE3" s="10"/>
      <c r="AF3" s="11"/>
    </row>
    <row r="4" spans="1:46" ht="15.95" customHeight="1" thickBot="1" x14ac:dyDescent="0.2">
      <c r="A4" s="180"/>
      <c r="B4" s="176"/>
      <c r="C4" s="66" t="s">
        <v>9</v>
      </c>
      <c r="D4" s="67" t="s">
        <v>10</v>
      </c>
      <c r="E4" s="68" t="s">
        <v>0</v>
      </c>
      <c r="F4" s="66" t="s">
        <v>9</v>
      </c>
      <c r="G4" s="67" t="s">
        <v>10</v>
      </c>
      <c r="H4" s="68" t="s">
        <v>0</v>
      </c>
      <c r="I4" s="66" t="s">
        <v>9</v>
      </c>
      <c r="J4" s="67" t="s">
        <v>10</v>
      </c>
      <c r="K4" s="68" t="s">
        <v>0</v>
      </c>
      <c r="L4" s="66" t="s">
        <v>9</v>
      </c>
      <c r="M4" s="67" t="s">
        <v>10</v>
      </c>
      <c r="N4" s="69" t="s">
        <v>0</v>
      </c>
      <c r="O4" s="186"/>
      <c r="P4" s="186"/>
      <c r="Q4" s="187"/>
      <c r="AE4" s="10"/>
      <c r="AF4" s="11"/>
      <c r="AJ4" s="21"/>
      <c r="AK4" s="21"/>
      <c r="AL4" s="21"/>
    </row>
    <row r="5" spans="1:46" ht="15.95" customHeight="1" x14ac:dyDescent="0.15">
      <c r="A5" s="156">
        <v>1</v>
      </c>
      <c r="B5" s="158" t="str">
        <f>'Zoznam tímov a pretekárov'!A3</f>
        <v>Sereď -Feeder team Sereď</v>
      </c>
      <c r="C5" s="160" t="s">
        <v>149</v>
      </c>
      <c r="D5" s="161"/>
      <c r="E5" s="81"/>
      <c r="F5" s="160" t="s">
        <v>147</v>
      </c>
      <c r="G5" s="188"/>
      <c r="H5" s="81"/>
      <c r="I5" s="189" t="s">
        <v>148</v>
      </c>
      <c r="J5" s="190"/>
      <c r="K5" s="81"/>
      <c r="L5" s="160" t="s">
        <v>146</v>
      </c>
      <c r="M5" s="188"/>
      <c r="N5" s="81"/>
      <c r="O5" s="162">
        <f>SUM(E6+H6+K6+N6)</f>
        <v>17</v>
      </c>
      <c r="P5" s="164">
        <f>SUM(D6+G6+J6+M6)</f>
        <v>29390</v>
      </c>
      <c r="Q5" s="166">
        <f>AD6</f>
        <v>5</v>
      </c>
      <c r="Y5" s="168" t="s">
        <v>21</v>
      </c>
      <c r="Z5" s="169"/>
      <c r="AA5" s="169"/>
      <c r="AB5" s="169"/>
      <c r="AC5" s="169"/>
      <c r="AD5" s="170"/>
      <c r="AE5" s="168" t="s">
        <v>22</v>
      </c>
      <c r="AF5" s="169"/>
      <c r="AG5" s="169"/>
      <c r="AH5" s="170"/>
      <c r="AI5" s="168" t="s">
        <v>23</v>
      </c>
      <c r="AJ5" s="169"/>
      <c r="AK5" s="169"/>
      <c r="AL5" s="170"/>
      <c r="AM5" s="168" t="s">
        <v>24</v>
      </c>
      <c r="AN5" s="169"/>
      <c r="AO5" s="169"/>
      <c r="AP5" s="170"/>
      <c r="AQ5" s="168" t="s">
        <v>25</v>
      </c>
      <c r="AR5" s="169"/>
      <c r="AS5" s="169"/>
      <c r="AT5" s="170"/>
    </row>
    <row r="6" spans="1:46" ht="15.95" customHeight="1" thickBot="1" x14ac:dyDescent="0.2">
      <c r="A6" s="157"/>
      <c r="B6" s="159"/>
      <c r="C6" s="27">
        <v>14</v>
      </c>
      <c r="D6" s="28">
        <v>5660</v>
      </c>
      <c r="E6" s="32">
        <v>5</v>
      </c>
      <c r="F6" s="27">
        <v>13</v>
      </c>
      <c r="G6" s="28">
        <v>8730</v>
      </c>
      <c r="H6" s="32">
        <v>4</v>
      </c>
      <c r="I6" s="27">
        <v>20</v>
      </c>
      <c r="J6" s="28">
        <v>9800</v>
      </c>
      <c r="K6" s="32">
        <v>2</v>
      </c>
      <c r="L6" s="85">
        <v>4</v>
      </c>
      <c r="M6" s="28">
        <v>5200</v>
      </c>
      <c r="N6" s="32">
        <v>6</v>
      </c>
      <c r="O6" s="163"/>
      <c r="P6" s="165"/>
      <c r="Q6" s="167"/>
      <c r="Y6" s="12">
        <f>O5</f>
        <v>17</v>
      </c>
      <c r="Z6" s="13">
        <f>P5</f>
        <v>29390</v>
      </c>
      <c r="AA6" s="8">
        <f>RANK(Y6,$Y$6:$Y$35,1)</f>
        <v>4</v>
      </c>
      <c r="AB6" s="8">
        <f>RANK(Z6,$Z$6:$Z$35,0)</f>
        <v>6</v>
      </c>
      <c r="AC6" s="8">
        <f>AA6+AB6*0.00001</f>
        <v>4.0000600000000004</v>
      </c>
      <c r="AD6" s="24">
        <f>RANK(AC6,$AC$6:$AC$35,1)</f>
        <v>5</v>
      </c>
      <c r="AE6" s="17">
        <f>D6</f>
        <v>5660</v>
      </c>
      <c r="AF6" s="18">
        <f>IF(D5="d",MAX($A$5:$A$64) +1,RANK(AE6,$AE$6:$AE$35))</f>
        <v>13</v>
      </c>
      <c r="AG6" s="8">
        <f>COUNTIF($AF$6:$AF$35,AF6)</f>
        <v>1</v>
      </c>
      <c r="AH6" s="22">
        <f>IF(AG6 &gt; 1,IF(MOD(AG6,2) = 0,((AF6*2+AG6-1)/2),(AF6*2+AG6-1)/2),IF(AG6=1,AF6,(AF6*2+AG6-1)/2))</f>
        <v>13</v>
      </c>
      <c r="AI6" s="17">
        <f>G6</f>
        <v>8730</v>
      </c>
      <c r="AJ6">
        <f>IF(F5="d",MAX($A$5:$A$64) +1,RANK(AI6,$AI$6:$AI$35,0))</f>
        <v>5</v>
      </c>
      <c r="AK6" s="8">
        <f>COUNTIF($AJ$6:$AJ$35,AJ6)</f>
        <v>1</v>
      </c>
      <c r="AL6" s="22">
        <f>IF(AK6 &gt; 1,IF(MOD(AK6,2) = 0,((AJ6*2+AK6-1)/2),(AJ6*2+AK6-1)/2),IF(AK6=1,AJ6,(AJ6*2+AK6-1)/2))</f>
        <v>5</v>
      </c>
      <c r="AM6" s="17">
        <f>J6</f>
        <v>9800</v>
      </c>
      <c r="AN6" s="18">
        <f>IF(J5="d",MAX($A$5:$A$64) +1,RANK(AM6,$AM$6:$AM$35,0))</f>
        <v>3</v>
      </c>
      <c r="AO6" s="8">
        <f>COUNTIF($AN$6:$AN$35,AN6)</f>
        <v>1</v>
      </c>
      <c r="AP6" s="22">
        <f>IF(AO6 &gt; 1,IF(MOD(AO6,2) = 0,((AN6*2+AO6-1)/2),(AN6*2+AO6-1)/2),IF(AO6=1,AN6,(AN6*2+AO6-1)/2))</f>
        <v>3</v>
      </c>
      <c r="AQ6" s="17">
        <f>M6</f>
        <v>5200</v>
      </c>
      <c r="AR6" s="18">
        <f>IF(M5="d",MAX($A$5:$A$64) +1,RANK(AQ6,$AQ$6:$AQ$35,0))</f>
        <v>9</v>
      </c>
      <c r="AS6" s="8">
        <f>COUNTIF($AR$6:$AR$35,AR6)</f>
        <v>1</v>
      </c>
      <c r="AT6" s="22">
        <f>IF(AS6 &gt; 1,IF(MOD(AS6,2) = 0,((AR6*2+AS6-1)/2),(AR6*2+AS6-1)/2),IF(AS6=1,AR6,(AR6*2+AS6-1)/2))</f>
        <v>9</v>
      </c>
    </row>
    <row r="7" spans="1:46" ht="15.95" customHeight="1" x14ac:dyDescent="0.15">
      <c r="A7" s="156">
        <v>2</v>
      </c>
      <c r="B7" s="158" t="str">
        <f>'Zoznam tímov a pretekárov'!A5</f>
        <v>Bratislava 1- AWA-S</v>
      </c>
      <c r="C7" s="160" t="s">
        <v>151</v>
      </c>
      <c r="D7" s="161"/>
      <c r="E7" s="81"/>
      <c r="F7" s="160" t="s">
        <v>154</v>
      </c>
      <c r="G7" s="161"/>
      <c r="H7" s="81"/>
      <c r="I7" s="160" t="s">
        <v>153</v>
      </c>
      <c r="J7" s="161"/>
      <c r="K7" s="81"/>
      <c r="L7" s="160" t="s">
        <v>152</v>
      </c>
      <c r="M7" s="161"/>
      <c r="N7" s="81"/>
      <c r="O7" s="162">
        <f>SUM(E8+H8+K8+N8)</f>
        <v>23</v>
      </c>
      <c r="P7" s="164">
        <f>SUM(D8+G8+J8+M8)</f>
        <v>22410</v>
      </c>
      <c r="Q7" s="166">
        <f>AD7</f>
        <v>10</v>
      </c>
      <c r="Y7" s="12">
        <f>O7</f>
        <v>23</v>
      </c>
      <c r="Z7" s="13">
        <f>P7</f>
        <v>22410</v>
      </c>
      <c r="AA7" s="8">
        <f t="shared" ref="AA7:AA35" si="0">RANK(Y7,$Y$6:$Y$35,1)</f>
        <v>9</v>
      </c>
      <c r="AB7" s="8">
        <f t="shared" ref="AB7:AB35" si="1">RANK(Z7,$Z$6:$Z$35,0)</f>
        <v>13</v>
      </c>
      <c r="AC7" s="8">
        <f t="shared" ref="AC7:AC35" si="2">AA7+AB7*0.00001</f>
        <v>9.0001300000000004</v>
      </c>
      <c r="AD7" s="24">
        <f t="shared" ref="AD7:AD35" si="3">RANK(AC7,$AC$6:$AC$35,1)</f>
        <v>10</v>
      </c>
      <c r="AE7" s="17">
        <f>D8</f>
        <v>8440</v>
      </c>
      <c r="AF7" s="18">
        <f t="shared" ref="AF7:AF35" si="4">IF(D6="d",MAX($A$5:$A$64) +1,RANK(AE7,$AE$6:$AE$35))</f>
        <v>9</v>
      </c>
      <c r="AG7" s="8">
        <f t="shared" ref="AG7:AG35" si="5">COUNTIF($AF$6:$AF$35,AF7)</f>
        <v>1</v>
      </c>
      <c r="AH7" s="22">
        <f t="shared" ref="AH7:AH35" si="6">IF(AG7 &gt; 1,IF(MOD(AG7,2) = 0,((AF7*2+AG7-1)/2),(AF7*2+AG7-1)/2),IF(AG7=1,AF7,(AF7*2+AG7-1)/2))</f>
        <v>9</v>
      </c>
      <c r="AI7" s="17">
        <f>G8</f>
        <v>5710</v>
      </c>
      <c r="AJ7">
        <f t="shared" ref="AJ7:AJ35" si="7">IF(F6="d",MAX($A$5:$A$64) +1,RANK(AI7,$AI$6:$AI$35,0))</f>
        <v>13</v>
      </c>
      <c r="AK7" s="8">
        <f t="shared" ref="AK7:AK35" si="8">COUNTIF($AJ$6:$AJ$35,AJ7)</f>
        <v>1</v>
      </c>
      <c r="AL7" s="22">
        <f t="shared" ref="AL7:AL35" si="9">IF(AK7 &gt; 1,IF(MOD(AK7,2) = 0,((AJ7*2+AK7-1)/2),(AJ7*2+AK7-1)/2),IF(AK7=1,AJ7,(AJ7*2+AK7-1)/2))</f>
        <v>13</v>
      </c>
      <c r="AM7" s="17">
        <f>J8</f>
        <v>2460</v>
      </c>
      <c r="AN7" s="18">
        <f t="shared" ref="AN7:AN35" si="10">IF(J6="d",MAX($A$5:$A$64) +1,RANK(AM7,$AM$6:$AM$35,0))</f>
        <v>20</v>
      </c>
      <c r="AO7" s="8">
        <f t="shared" ref="AO7:AO35" si="11">COUNTIF($AN$6:$AN$35,AN7)</f>
        <v>1</v>
      </c>
      <c r="AP7" s="22">
        <f t="shared" ref="AP7:AP26" si="12">IF(AO7 &gt; 1,IF(MOD(AO7,2) = 0,((AN7*2+AO7-1)/2),(AN7*2+AO7-1)/2),IF(AO7=1,AN7,(AN7*2+AO7-1)/2))</f>
        <v>20</v>
      </c>
      <c r="AQ7" s="17">
        <f>M8</f>
        <v>5800</v>
      </c>
      <c r="AR7" s="18">
        <f t="shared" ref="AR7:AR35" si="13">IF(M6="d",MAX($A$5:$A$64) +1,RANK(AQ7,$AQ$6:$AQ$35,0))</f>
        <v>5</v>
      </c>
      <c r="AS7" s="8">
        <f t="shared" ref="AS7:AS35" si="14">COUNTIF($AR$6:$AR$35,AR7)</f>
        <v>1</v>
      </c>
      <c r="AT7" s="22">
        <f t="shared" ref="AT7:AT35" si="15">IF(AS7 &gt; 1,IF(MOD(AS7,2) = 0,((AR7*2+AS7-1)/2),(AR7*2+AS7-1)/2),IF(AS7=1,AR7,(AR7*2+AS7-1)/2))</f>
        <v>5</v>
      </c>
    </row>
    <row r="8" spans="1:46" ht="15.95" customHeight="1" thickBot="1" x14ac:dyDescent="0.2">
      <c r="A8" s="157"/>
      <c r="B8" s="159"/>
      <c r="C8" s="27">
        <v>23</v>
      </c>
      <c r="D8" s="28">
        <v>8440</v>
      </c>
      <c r="E8" s="32">
        <v>3</v>
      </c>
      <c r="F8" s="27">
        <v>22</v>
      </c>
      <c r="G8" s="28">
        <v>5710</v>
      </c>
      <c r="H8" s="32">
        <v>6</v>
      </c>
      <c r="I8" s="27">
        <v>23</v>
      </c>
      <c r="J8" s="28">
        <v>2460</v>
      </c>
      <c r="K8" s="32">
        <v>11</v>
      </c>
      <c r="L8" s="85">
        <v>10</v>
      </c>
      <c r="M8" s="28">
        <v>5800</v>
      </c>
      <c r="N8" s="32">
        <v>3</v>
      </c>
      <c r="O8" s="163"/>
      <c r="P8" s="165"/>
      <c r="Q8" s="167"/>
      <c r="Y8" s="12">
        <f>O9</f>
        <v>11</v>
      </c>
      <c r="Z8" s="13">
        <f>P9</f>
        <v>47970</v>
      </c>
      <c r="AA8" s="8">
        <f t="shared" si="0"/>
        <v>2</v>
      </c>
      <c r="AB8" s="8">
        <f t="shared" si="1"/>
        <v>1</v>
      </c>
      <c r="AC8" s="8">
        <f t="shared" si="2"/>
        <v>2.0000100000000001</v>
      </c>
      <c r="AD8" s="24">
        <f t="shared" si="3"/>
        <v>2</v>
      </c>
      <c r="AE8" s="17">
        <f>D10</f>
        <v>23340</v>
      </c>
      <c r="AF8" s="18">
        <f t="shared" si="4"/>
        <v>1</v>
      </c>
      <c r="AG8" s="8">
        <f t="shared" si="5"/>
        <v>1</v>
      </c>
      <c r="AH8" s="22">
        <f t="shared" si="6"/>
        <v>1</v>
      </c>
      <c r="AI8" s="17">
        <f>G10</f>
        <v>6710</v>
      </c>
      <c r="AJ8">
        <f t="shared" si="7"/>
        <v>10</v>
      </c>
      <c r="AK8" s="8">
        <f t="shared" si="8"/>
        <v>1</v>
      </c>
      <c r="AL8" s="22">
        <f t="shared" si="9"/>
        <v>10</v>
      </c>
      <c r="AM8" s="17">
        <f>J10</f>
        <v>6020</v>
      </c>
      <c r="AN8" s="18">
        <f t="shared" si="10"/>
        <v>8</v>
      </c>
      <c r="AO8" s="8">
        <f t="shared" si="11"/>
        <v>1</v>
      </c>
      <c r="AP8" s="22">
        <f t="shared" si="12"/>
        <v>8</v>
      </c>
      <c r="AQ8" s="17">
        <f>M10</f>
        <v>11900</v>
      </c>
      <c r="AR8" s="18">
        <f t="shared" si="13"/>
        <v>2</v>
      </c>
      <c r="AS8" s="8">
        <f t="shared" si="14"/>
        <v>1</v>
      </c>
      <c r="AT8" s="22">
        <f t="shared" si="15"/>
        <v>2</v>
      </c>
    </row>
    <row r="9" spans="1:46" ht="15.95" customHeight="1" x14ac:dyDescent="0.15">
      <c r="A9" s="171">
        <v>3</v>
      </c>
      <c r="B9" s="158" t="str">
        <f>'Zoznam tímov a pretekárov'!A7</f>
        <v>Nové Zámky  Maros-Mix Tubertini</v>
      </c>
      <c r="C9" s="160" t="s">
        <v>156</v>
      </c>
      <c r="D9" s="161"/>
      <c r="E9" s="81"/>
      <c r="F9" s="160" t="s">
        <v>159</v>
      </c>
      <c r="G9" s="161"/>
      <c r="H9" s="81"/>
      <c r="I9" s="160" t="s">
        <v>158</v>
      </c>
      <c r="J9" s="161"/>
      <c r="K9" s="81"/>
      <c r="L9" s="160" t="s">
        <v>157</v>
      </c>
      <c r="M9" s="161"/>
      <c r="N9" s="81"/>
      <c r="O9" s="162">
        <f>SUM(E10+H10+K10+N10)</f>
        <v>11</v>
      </c>
      <c r="P9" s="164">
        <f>SUM(D10+G10+J10+M10)</f>
        <v>47970</v>
      </c>
      <c r="Q9" s="166">
        <f>AD8</f>
        <v>2</v>
      </c>
      <c r="Y9" s="12">
        <f>O11</f>
        <v>44</v>
      </c>
      <c r="Z9" s="13">
        <f>P11</f>
        <v>11000</v>
      </c>
      <c r="AA9" s="8">
        <f t="shared" si="0"/>
        <v>23</v>
      </c>
      <c r="AB9" s="8">
        <f t="shared" si="1"/>
        <v>23</v>
      </c>
      <c r="AC9" s="8">
        <f t="shared" si="2"/>
        <v>23.000229999999998</v>
      </c>
      <c r="AD9" s="24">
        <f t="shared" si="3"/>
        <v>23</v>
      </c>
      <c r="AE9" s="17">
        <f>D12</f>
        <v>4480</v>
      </c>
      <c r="AF9" s="18">
        <f t="shared" si="4"/>
        <v>17</v>
      </c>
      <c r="AG9" s="8">
        <f t="shared" si="5"/>
        <v>1</v>
      </c>
      <c r="AH9" s="22">
        <f t="shared" si="6"/>
        <v>17</v>
      </c>
      <c r="AI9" s="17">
        <f>G12</f>
        <v>1200</v>
      </c>
      <c r="AJ9">
        <f t="shared" si="7"/>
        <v>26</v>
      </c>
      <c r="AK9" s="8">
        <f t="shared" si="8"/>
        <v>1</v>
      </c>
      <c r="AL9" s="22">
        <f t="shared" si="9"/>
        <v>26</v>
      </c>
      <c r="AM9" s="17">
        <f>J12</f>
        <v>840</v>
      </c>
      <c r="AN9" s="18">
        <f t="shared" si="10"/>
        <v>25</v>
      </c>
      <c r="AO9" s="8">
        <f t="shared" si="11"/>
        <v>1</v>
      </c>
      <c r="AP9" s="22">
        <f t="shared" si="12"/>
        <v>25</v>
      </c>
      <c r="AQ9" s="17">
        <f>M12</f>
        <v>4480</v>
      </c>
      <c r="AR9" s="18">
        <f t="shared" si="13"/>
        <v>15</v>
      </c>
      <c r="AS9" s="8">
        <f t="shared" si="14"/>
        <v>1</v>
      </c>
      <c r="AT9" s="22">
        <f t="shared" si="15"/>
        <v>15</v>
      </c>
    </row>
    <row r="10" spans="1:46" ht="15.95" customHeight="1" thickBot="1" x14ac:dyDescent="0.2">
      <c r="A10" s="171"/>
      <c r="B10" s="159"/>
      <c r="C10" s="27">
        <v>2</v>
      </c>
      <c r="D10" s="28">
        <v>23340</v>
      </c>
      <c r="E10" s="32">
        <v>1</v>
      </c>
      <c r="F10" s="27">
        <v>23</v>
      </c>
      <c r="G10" s="28">
        <v>6710</v>
      </c>
      <c r="H10" s="32">
        <v>3</v>
      </c>
      <c r="I10" s="85">
        <v>26</v>
      </c>
      <c r="J10" s="28">
        <v>6020</v>
      </c>
      <c r="K10" s="32">
        <v>6</v>
      </c>
      <c r="L10" s="27">
        <v>15</v>
      </c>
      <c r="M10" s="28">
        <v>11900</v>
      </c>
      <c r="N10" s="32">
        <v>1</v>
      </c>
      <c r="O10" s="163"/>
      <c r="P10" s="165"/>
      <c r="Q10" s="167"/>
      <c r="Y10" s="12">
        <f>O13</f>
        <v>15</v>
      </c>
      <c r="Z10" s="13">
        <f>P13</f>
        <v>33750</v>
      </c>
      <c r="AA10" s="8">
        <f t="shared" si="0"/>
        <v>3</v>
      </c>
      <c r="AB10" s="8">
        <f t="shared" si="1"/>
        <v>4</v>
      </c>
      <c r="AC10" s="8">
        <f t="shared" si="2"/>
        <v>3.0000399999999998</v>
      </c>
      <c r="AD10" s="24">
        <f t="shared" si="3"/>
        <v>3</v>
      </c>
      <c r="AE10" s="17">
        <f>D14</f>
        <v>9380</v>
      </c>
      <c r="AF10" s="18">
        <f t="shared" si="4"/>
        <v>7</v>
      </c>
      <c r="AG10" s="8">
        <f t="shared" si="5"/>
        <v>1</v>
      </c>
      <c r="AH10" s="22">
        <f t="shared" si="6"/>
        <v>7</v>
      </c>
      <c r="AI10" s="17">
        <f>G14</f>
        <v>6410</v>
      </c>
      <c r="AJ10">
        <f t="shared" si="7"/>
        <v>11</v>
      </c>
      <c r="AK10" s="8">
        <f t="shared" si="8"/>
        <v>1</v>
      </c>
      <c r="AL10" s="22">
        <f t="shared" si="9"/>
        <v>11</v>
      </c>
      <c r="AM10" s="17">
        <f>J14</f>
        <v>12600</v>
      </c>
      <c r="AN10" s="18">
        <f t="shared" si="10"/>
        <v>1</v>
      </c>
      <c r="AO10" s="8">
        <f t="shared" si="11"/>
        <v>1</v>
      </c>
      <c r="AP10" s="22">
        <f t="shared" si="12"/>
        <v>1</v>
      </c>
      <c r="AQ10" s="17">
        <f>M14</f>
        <v>5360</v>
      </c>
      <c r="AR10" s="18">
        <f t="shared" si="13"/>
        <v>8</v>
      </c>
      <c r="AS10" s="8">
        <f t="shared" si="14"/>
        <v>1</v>
      </c>
      <c r="AT10" s="22">
        <f t="shared" si="15"/>
        <v>8</v>
      </c>
    </row>
    <row r="11" spans="1:46" ht="15.95" customHeight="1" x14ac:dyDescent="0.15">
      <c r="A11" s="156">
        <v>4</v>
      </c>
      <c r="B11" s="158" t="str">
        <f>'Zoznam tímov a pretekárov'!A9</f>
        <v>ČR</v>
      </c>
      <c r="C11" s="160" t="s">
        <v>162</v>
      </c>
      <c r="D11" s="161"/>
      <c r="E11" s="81"/>
      <c r="F11" s="160" t="s">
        <v>163</v>
      </c>
      <c r="G11" s="161"/>
      <c r="H11" s="81"/>
      <c r="I11" s="160" t="s">
        <v>161</v>
      </c>
      <c r="J11" s="161"/>
      <c r="K11" s="81"/>
      <c r="L11" s="160" t="s">
        <v>164</v>
      </c>
      <c r="M11" s="161"/>
      <c r="N11" s="81"/>
      <c r="O11" s="162">
        <f>SUM(E12+H12+K12+N12)</f>
        <v>44</v>
      </c>
      <c r="P11" s="164">
        <f>SUM(D12+G12+J12+M12)</f>
        <v>11000</v>
      </c>
      <c r="Q11" s="166">
        <f>AD9</f>
        <v>23</v>
      </c>
      <c r="Y11" s="12">
        <f>O15</f>
        <v>42</v>
      </c>
      <c r="Z11" s="13">
        <f>P15</f>
        <v>11700</v>
      </c>
      <c r="AA11" s="8">
        <f t="shared" si="0"/>
        <v>21</v>
      </c>
      <c r="AB11" s="8">
        <f t="shared" si="1"/>
        <v>22</v>
      </c>
      <c r="AC11" s="8">
        <f t="shared" si="2"/>
        <v>21.000219999999999</v>
      </c>
      <c r="AD11" s="24">
        <f t="shared" si="3"/>
        <v>22</v>
      </c>
      <c r="AE11" s="17">
        <f>D16</f>
        <v>3700</v>
      </c>
      <c r="AF11" s="18">
        <f t="shared" si="4"/>
        <v>18</v>
      </c>
      <c r="AG11" s="8">
        <f t="shared" si="5"/>
        <v>1</v>
      </c>
      <c r="AH11" s="22">
        <f t="shared" si="6"/>
        <v>18</v>
      </c>
      <c r="AI11" s="17">
        <f>G16</f>
        <v>2040</v>
      </c>
      <c r="AJ11">
        <f t="shared" si="7"/>
        <v>23</v>
      </c>
      <c r="AK11" s="8">
        <f t="shared" si="8"/>
        <v>1</v>
      </c>
      <c r="AL11" s="22">
        <f t="shared" si="9"/>
        <v>23</v>
      </c>
      <c r="AM11" s="17">
        <f>J16</f>
        <v>1300</v>
      </c>
      <c r="AN11" s="18">
        <f t="shared" si="10"/>
        <v>22</v>
      </c>
      <c r="AO11" s="8">
        <f t="shared" si="11"/>
        <v>1</v>
      </c>
      <c r="AP11" s="22">
        <f t="shared" si="12"/>
        <v>22</v>
      </c>
      <c r="AQ11" s="17">
        <f>M16</f>
        <v>4660</v>
      </c>
      <c r="AR11" s="18">
        <f t="shared" si="13"/>
        <v>13</v>
      </c>
      <c r="AS11" s="8">
        <f t="shared" si="14"/>
        <v>1</v>
      </c>
      <c r="AT11" s="22">
        <f t="shared" si="15"/>
        <v>13</v>
      </c>
    </row>
    <row r="12" spans="1:46" ht="15.95" customHeight="1" thickBot="1" x14ac:dyDescent="0.2">
      <c r="A12" s="157"/>
      <c r="B12" s="159"/>
      <c r="C12" s="27">
        <v>12</v>
      </c>
      <c r="D12" s="28">
        <v>4480</v>
      </c>
      <c r="E12" s="32">
        <v>10</v>
      </c>
      <c r="F12" s="27">
        <v>16</v>
      </c>
      <c r="G12" s="28">
        <v>1200</v>
      </c>
      <c r="H12" s="32">
        <v>13</v>
      </c>
      <c r="I12" s="27">
        <v>18</v>
      </c>
      <c r="J12" s="28">
        <v>840</v>
      </c>
      <c r="K12" s="32">
        <v>12</v>
      </c>
      <c r="L12" s="27">
        <v>21</v>
      </c>
      <c r="M12" s="28">
        <v>4480</v>
      </c>
      <c r="N12" s="32">
        <v>9</v>
      </c>
      <c r="O12" s="163"/>
      <c r="P12" s="165"/>
      <c r="Q12" s="167"/>
      <c r="U12" s="21"/>
      <c r="V12" s="21"/>
      <c r="W12" s="21"/>
      <c r="Y12" s="12">
        <f>O17</f>
        <v>32</v>
      </c>
      <c r="Z12" s="13">
        <f>P17</f>
        <v>21210</v>
      </c>
      <c r="AA12" s="8">
        <f t="shared" si="0"/>
        <v>16</v>
      </c>
      <c r="AB12" s="8">
        <f t="shared" si="1"/>
        <v>15</v>
      </c>
      <c r="AC12" s="8">
        <f t="shared" si="2"/>
        <v>16.000150000000001</v>
      </c>
      <c r="AD12" s="24">
        <f t="shared" si="3"/>
        <v>16</v>
      </c>
      <c r="AE12" s="17">
        <f>D18</f>
        <v>6240</v>
      </c>
      <c r="AF12" s="18">
        <f t="shared" si="4"/>
        <v>12</v>
      </c>
      <c r="AG12" s="8">
        <f t="shared" si="5"/>
        <v>1</v>
      </c>
      <c r="AH12" s="22">
        <f t="shared" si="6"/>
        <v>12</v>
      </c>
      <c r="AI12" s="17">
        <f>G18</f>
        <v>8090</v>
      </c>
      <c r="AJ12">
        <f t="shared" si="7"/>
        <v>7</v>
      </c>
      <c r="AK12" s="8">
        <f t="shared" si="8"/>
        <v>1</v>
      </c>
      <c r="AL12" s="22">
        <f t="shared" si="9"/>
        <v>7</v>
      </c>
      <c r="AM12" s="17">
        <f>J18</f>
        <v>2980</v>
      </c>
      <c r="AN12" s="18">
        <f t="shared" si="10"/>
        <v>18</v>
      </c>
      <c r="AO12" s="8">
        <f t="shared" si="11"/>
        <v>1</v>
      </c>
      <c r="AP12" s="22">
        <f t="shared" si="12"/>
        <v>18</v>
      </c>
      <c r="AQ12" s="17">
        <f>M18</f>
        <v>3900</v>
      </c>
      <c r="AR12" s="18">
        <f t="shared" si="13"/>
        <v>16</v>
      </c>
      <c r="AS12" s="8">
        <f t="shared" si="14"/>
        <v>1</v>
      </c>
      <c r="AT12" s="22">
        <f t="shared" si="15"/>
        <v>16</v>
      </c>
    </row>
    <row r="13" spans="1:46" ht="15.95" customHeight="1" x14ac:dyDescent="0.15">
      <c r="A13" s="171">
        <v>5</v>
      </c>
      <c r="B13" s="158" t="str">
        <f>'Zoznam tímov a pretekárov'!A11</f>
        <v>Hlohovec - Browvning</v>
      </c>
      <c r="C13" s="160" t="s">
        <v>169</v>
      </c>
      <c r="D13" s="161"/>
      <c r="E13" s="81"/>
      <c r="F13" s="160" t="s">
        <v>168</v>
      </c>
      <c r="G13" s="161"/>
      <c r="H13" s="81"/>
      <c r="I13" s="160" t="s">
        <v>166</v>
      </c>
      <c r="J13" s="161"/>
      <c r="K13" s="81"/>
      <c r="L13" s="160" t="s">
        <v>167</v>
      </c>
      <c r="M13" s="161"/>
      <c r="N13" s="81"/>
      <c r="O13" s="162">
        <f>SUM(E14+H14+K14+N14)</f>
        <v>15</v>
      </c>
      <c r="P13" s="164">
        <f>SUM(D14+G14+J14+M14)</f>
        <v>33750</v>
      </c>
      <c r="Q13" s="166">
        <f>AD10</f>
        <v>3</v>
      </c>
      <c r="U13" s="21"/>
      <c r="V13" s="21"/>
      <c r="W13" s="21"/>
      <c r="Y13" s="12">
        <f>O19</f>
        <v>18</v>
      </c>
      <c r="Z13" s="13">
        <f>P19</f>
        <v>27750</v>
      </c>
      <c r="AA13" s="8">
        <f t="shared" si="0"/>
        <v>6</v>
      </c>
      <c r="AB13" s="8">
        <f t="shared" si="1"/>
        <v>9</v>
      </c>
      <c r="AC13" s="8">
        <f t="shared" si="2"/>
        <v>6.0000900000000001</v>
      </c>
      <c r="AD13" s="24">
        <f t="shared" si="3"/>
        <v>6</v>
      </c>
      <c r="AE13" s="17">
        <f>D20</f>
        <v>3340</v>
      </c>
      <c r="AF13" s="18">
        <f t="shared" si="4"/>
        <v>19</v>
      </c>
      <c r="AG13" s="8">
        <f t="shared" si="5"/>
        <v>1</v>
      </c>
      <c r="AH13" s="22">
        <f t="shared" si="6"/>
        <v>19</v>
      </c>
      <c r="AI13" s="17">
        <f>G20</f>
        <v>9490</v>
      </c>
      <c r="AJ13">
        <f t="shared" si="7"/>
        <v>4</v>
      </c>
      <c r="AK13" s="8">
        <f t="shared" si="8"/>
        <v>1</v>
      </c>
      <c r="AL13" s="22">
        <f t="shared" si="9"/>
        <v>4</v>
      </c>
      <c r="AM13" s="17">
        <f>J20</f>
        <v>9360</v>
      </c>
      <c r="AN13" s="18">
        <f t="shared" si="10"/>
        <v>4</v>
      </c>
      <c r="AO13" s="8">
        <f t="shared" si="11"/>
        <v>1</v>
      </c>
      <c r="AP13" s="22">
        <f t="shared" si="12"/>
        <v>4</v>
      </c>
      <c r="AQ13" s="17">
        <f>M20</f>
        <v>5560</v>
      </c>
      <c r="AR13" s="18">
        <f t="shared" si="13"/>
        <v>7</v>
      </c>
      <c r="AS13" s="8">
        <f t="shared" si="14"/>
        <v>1</v>
      </c>
      <c r="AT13" s="22">
        <f t="shared" si="15"/>
        <v>7</v>
      </c>
    </row>
    <row r="14" spans="1:46" ht="15.95" customHeight="1" thickBot="1" x14ac:dyDescent="0.2">
      <c r="A14" s="171"/>
      <c r="B14" s="159"/>
      <c r="C14" s="27">
        <v>5</v>
      </c>
      <c r="D14" s="28">
        <v>9380</v>
      </c>
      <c r="E14" s="32">
        <v>5</v>
      </c>
      <c r="F14" s="27">
        <v>19</v>
      </c>
      <c r="G14" s="28">
        <v>6410</v>
      </c>
      <c r="H14" s="32">
        <v>4</v>
      </c>
      <c r="I14" s="27">
        <v>12</v>
      </c>
      <c r="J14" s="28">
        <v>12600</v>
      </c>
      <c r="K14" s="32">
        <v>1</v>
      </c>
      <c r="L14" s="27">
        <v>6</v>
      </c>
      <c r="M14" s="28">
        <v>5360</v>
      </c>
      <c r="N14" s="32">
        <v>5</v>
      </c>
      <c r="O14" s="163"/>
      <c r="P14" s="165"/>
      <c r="Q14" s="167"/>
      <c r="U14" s="21"/>
      <c r="V14" s="21"/>
      <c r="W14" s="21"/>
      <c r="Y14" s="12">
        <f>O21</f>
        <v>19</v>
      </c>
      <c r="Z14" s="13">
        <f>P21</f>
        <v>26520</v>
      </c>
      <c r="AA14" s="8">
        <f t="shared" si="0"/>
        <v>7</v>
      </c>
      <c r="AB14" s="8">
        <f t="shared" si="1"/>
        <v>10</v>
      </c>
      <c r="AC14" s="8">
        <f t="shared" si="2"/>
        <v>7.0000999999999998</v>
      </c>
      <c r="AD14" s="24">
        <f t="shared" si="3"/>
        <v>7</v>
      </c>
      <c r="AE14" s="17">
        <f>D22</f>
        <v>4560</v>
      </c>
      <c r="AF14" s="18">
        <f t="shared" si="4"/>
        <v>16</v>
      </c>
      <c r="AG14" s="8">
        <f t="shared" si="5"/>
        <v>1</v>
      </c>
      <c r="AH14" s="22">
        <f t="shared" si="6"/>
        <v>16</v>
      </c>
      <c r="AI14" s="17">
        <f>G22</f>
        <v>11660</v>
      </c>
      <c r="AJ14">
        <f t="shared" si="7"/>
        <v>2</v>
      </c>
      <c r="AK14" s="8">
        <f t="shared" si="8"/>
        <v>1</v>
      </c>
      <c r="AL14" s="22">
        <f t="shared" si="9"/>
        <v>2</v>
      </c>
      <c r="AM14" s="17">
        <f>J22</f>
        <v>5740</v>
      </c>
      <c r="AN14" s="18">
        <f t="shared" si="10"/>
        <v>10</v>
      </c>
      <c r="AO14" s="8">
        <f t="shared" si="11"/>
        <v>1</v>
      </c>
      <c r="AP14" s="22">
        <f t="shared" si="12"/>
        <v>10</v>
      </c>
      <c r="AQ14" s="17">
        <f>M22</f>
        <v>4560</v>
      </c>
      <c r="AR14" s="18">
        <f t="shared" si="13"/>
        <v>14</v>
      </c>
      <c r="AS14" s="8">
        <f t="shared" si="14"/>
        <v>1</v>
      </c>
      <c r="AT14" s="22">
        <f t="shared" si="15"/>
        <v>14</v>
      </c>
    </row>
    <row r="15" spans="1:46" ht="15.95" customHeight="1" x14ac:dyDescent="0.15">
      <c r="A15" s="156">
        <v>6</v>
      </c>
      <c r="B15" s="158" t="str">
        <f>'Zoznam tímov a pretekárov'!A13</f>
        <v>Košice A</v>
      </c>
      <c r="C15" s="160" t="s">
        <v>305</v>
      </c>
      <c r="D15" s="161"/>
      <c r="E15" s="81"/>
      <c r="F15" s="160" t="s">
        <v>301</v>
      </c>
      <c r="G15" s="161"/>
      <c r="H15" s="81"/>
      <c r="I15" s="160" t="s">
        <v>173</v>
      </c>
      <c r="J15" s="161"/>
      <c r="K15" s="81"/>
      <c r="L15" s="160" t="s">
        <v>175</v>
      </c>
      <c r="M15" s="161"/>
      <c r="N15" s="81"/>
      <c r="O15" s="162">
        <f>SUM(E16+H16+K16+N16)</f>
        <v>42</v>
      </c>
      <c r="P15" s="164">
        <f>SUM(D16+G16+J16+M16)</f>
        <v>11700</v>
      </c>
      <c r="Q15" s="166">
        <f>AD11</f>
        <v>22</v>
      </c>
      <c r="Y15" s="12">
        <f>O23</f>
        <v>31</v>
      </c>
      <c r="Z15" s="13">
        <f>P23</f>
        <v>16940</v>
      </c>
      <c r="AA15" s="8">
        <f t="shared" si="0"/>
        <v>15</v>
      </c>
      <c r="AB15" s="8">
        <f t="shared" si="1"/>
        <v>16</v>
      </c>
      <c r="AC15" s="8">
        <f t="shared" si="2"/>
        <v>15.000159999999999</v>
      </c>
      <c r="AD15" s="24">
        <f t="shared" si="3"/>
        <v>15</v>
      </c>
      <c r="AE15" s="17">
        <f>D24</f>
        <v>2340</v>
      </c>
      <c r="AF15" s="18">
        <f t="shared" si="4"/>
        <v>22</v>
      </c>
      <c r="AG15" s="8">
        <f t="shared" si="5"/>
        <v>1</v>
      </c>
      <c r="AH15" s="22">
        <f t="shared" si="6"/>
        <v>22</v>
      </c>
      <c r="AI15" s="17">
        <f>G24</f>
        <v>5560</v>
      </c>
      <c r="AJ15">
        <f t="shared" si="7"/>
        <v>14</v>
      </c>
      <c r="AK15" s="8">
        <f t="shared" si="8"/>
        <v>2</v>
      </c>
      <c r="AL15" s="22">
        <f t="shared" si="9"/>
        <v>14.5</v>
      </c>
      <c r="AM15" s="17">
        <f>J24</f>
        <v>3880</v>
      </c>
      <c r="AN15" s="18">
        <f t="shared" si="10"/>
        <v>14</v>
      </c>
      <c r="AO15" s="8">
        <f t="shared" si="11"/>
        <v>1</v>
      </c>
      <c r="AP15" s="22">
        <f t="shared" si="12"/>
        <v>14</v>
      </c>
      <c r="AQ15" s="17">
        <f>M24</f>
        <v>5160</v>
      </c>
      <c r="AR15" s="18">
        <f t="shared" si="13"/>
        <v>10</v>
      </c>
      <c r="AS15" s="8">
        <f t="shared" si="14"/>
        <v>1</v>
      </c>
      <c r="AT15" s="22">
        <f t="shared" si="15"/>
        <v>10</v>
      </c>
    </row>
    <row r="16" spans="1:46" ht="15.95" customHeight="1" thickBot="1" x14ac:dyDescent="0.2">
      <c r="A16" s="157"/>
      <c r="B16" s="159"/>
      <c r="C16" s="27">
        <v>8</v>
      </c>
      <c r="D16" s="28">
        <v>3700</v>
      </c>
      <c r="E16" s="32">
        <v>11</v>
      </c>
      <c r="F16" s="27">
        <v>11</v>
      </c>
      <c r="G16" s="28">
        <v>2040</v>
      </c>
      <c r="H16" s="32">
        <v>12</v>
      </c>
      <c r="I16" s="27">
        <v>10</v>
      </c>
      <c r="J16" s="28">
        <v>1300</v>
      </c>
      <c r="K16" s="32">
        <v>11</v>
      </c>
      <c r="L16" s="27">
        <v>25</v>
      </c>
      <c r="M16" s="28">
        <v>4660</v>
      </c>
      <c r="N16" s="32">
        <v>8</v>
      </c>
      <c r="O16" s="163"/>
      <c r="P16" s="165"/>
      <c r="Q16" s="167"/>
      <c r="Y16" s="12">
        <f>O25</f>
        <v>29</v>
      </c>
      <c r="Z16" s="13">
        <f>P25</f>
        <v>16160</v>
      </c>
      <c r="AA16" s="8">
        <f t="shared" si="0"/>
        <v>13</v>
      </c>
      <c r="AB16" s="8">
        <f t="shared" si="1"/>
        <v>18</v>
      </c>
      <c r="AC16" s="8">
        <f t="shared" si="2"/>
        <v>13.00018</v>
      </c>
      <c r="AD16" s="24">
        <f t="shared" si="3"/>
        <v>13</v>
      </c>
      <c r="AE16" s="17">
        <f>D26</f>
        <v>860</v>
      </c>
      <c r="AF16" s="18">
        <f t="shared" si="4"/>
        <v>25</v>
      </c>
      <c r="AG16" s="8">
        <f t="shared" si="5"/>
        <v>1</v>
      </c>
      <c r="AH16" s="22">
        <f t="shared" si="6"/>
        <v>25</v>
      </c>
      <c r="AI16" s="17">
        <f>G26</f>
        <v>5720</v>
      </c>
      <c r="AJ16">
        <f t="shared" si="7"/>
        <v>12</v>
      </c>
      <c r="AK16" s="8">
        <f t="shared" si="8"/>
        <v>1</v>
      </c>
      <c r="AL16" s="22">
        <f t="shared" si="9"/>
        <v>12</v>
      </c>
      <c r="AM16" s="17">
        <f>J26</f>
        <v>3940</v>
      </c>
      <c r="AN16" s="18">
        <f t="shared" si="10"/>
        <v>13</v>
      </c>
      <c r="AO16" s="8">
        <f t="shared" si="11"/>
        <v>1</v>
      </c>
      <c r="AP16" s="22">
        <f t="shared" si="12"/>
        <v>13</v>
      </c>
      <c r="AQ16" s="17">
        <f>M26</f>
        <v>5640</v>
      </c>
      <c r="AR16" s="18">
        <f t="shared" si="13"/>
        <v>6</v>
      </c>
      <c r="AS16" s="8">
        <f t="shared" si="14"/>
        <v>1</v>
      </c>
      <c r="AT16" s="22">
        <f t="shared" si="15"/>
        <v>6</v>
      </c>
    </row>
    <row r="17" spans="1:46" ht="15.95" customHeight="1" x14ac:dyDescent="0.15">
      <c r="A17" s="171">
        <v>7</v>
      </c>
      <c r="B17" s="158" t="str">
        <f>'Zoznam tímov a pretekárov'!A15</f>
        <v>Dolný Kubín - Robinson</v>
      </c>
      <c r="C17" s="160" t="s">
        <v>182</v>
      </c>
      <c r="D17" s="161"/>
      <c r="E17" s="81"/>
      <c r="F17" s="160" t="s">
        <v>180</v>
      </c>
      <c r="G17" s="161"/>
      <c r="H17" s="81"/>
      <c r="I17" s="160" t="s">
        <v>179</v>
      </c>
      <c r="J17" s="161"/>
      <c r="K17" s="81"/>
      <c r="L17" s="160" t="s">
        <v>178</v>
      </c>
      <c r="M17" s="161"/>
      <c r="N17" s="81"/>
      <c r="O17" s="162">
        <f>SUM(E18+H18+K18+N18)</f>
        <v>32</v>
      </c>
      <c r="P17" s="164">
        <f>SUM(D18+G18+J18+M18)</f>
        <v>21210</v>
      </c>
      <c r="Q17" s="166">
        <f>AD12</f>
        <v>16</v>
      </c>
      <c r="Y17" s="12">
        <f>O27</f>
        <v>33</v>
      </c>
      <c r="Z17" s="13">
        <f>P27</f>
        <v>15120</v>
      </c>
      <c r="AA17" s="8">
        <f t="shared" si="0"/>
        <v>17</v>
      </c>
      <c r="AB17" s="8">
        <f t="shared" si="1"/>
        <v>20</v>
      </c>
      <c r="AC17" s="8">
        <f t="shared" si="2"/>
        <v>17.0002</v>
      </c>
      <c r="AD17" s="24">
        <f t="shared" si="3"/>
        <v>18</v>
      </c>
      <c r="AE17" s="17">
        <f>D28</f>
        <v>2660</v>
      </c>
      <c r="AF17" s="18">
        <f t="shared" si="4"/>
        <v>20</v>
      </c>
      <c r="AG17" s="8">
        <f t="shared" si="5"/>
        <v>1</v>
      </c>
      <c r="AH17" s="22">
        <f t="shared" si="6"/>
        <v>20</v>
      </c>
      <c r="AI17" s="17">
        <f>G28</f>
        <v>3380</v>
      </c>
      <c r="AJ17">
        <f t="shared" si="7"/>
        <v>20</v>
      </c>
      <c r="AK17" s="8">
        <f t="shared" si="8"/>
        <v>1</v>
      </c>
      <c r="AL17" s="22">
        <f t="shared" si="9"/>
        <v>20</v>
      </c>
      <c r="AM17" s="17">
        <f>J28</f>
        <v>4220</v>
      </c>
      <c r="AN17" s="18">
        <f t="shared" si="10"/>
        <v>11</v>
      </c>
      <c r="AO17" s="8">
        <f t="shared" si="11"/>
        <v>1</v>
      </c>
      <c r="AP17" s="22">
        <f t="shared" si="12"/>
        <v>11</v>
      </c>
      <c r="AQ17" s="17">
        <f>M28</f>
        <v>4860</v>
      </c>
      <c r="AR17" s="18">
        <f t="shared" si="13"/>
        <v>11</v>
      </c>
      <c r="AS17" s="8">
        <f t="shared" si="14"/>
        <v>1</v>
      </c>
      <c r="AT17" s="22">
        <f t="shared" si="15"/>
        <v>11</v>
      </c>
    </row>
    <row r="18" spans="1:46" ht="15.95" customHeight="1" thickBot="1" x14ac:dyDescent="0.2">
      <c r="A18" s="171"/>
      <c r="B18" s="159"/>
      <c r="C18" s="85">
        <v>10</v>
      </c>
      <c r="D18" s="28">
        <v>6240</v>
      </c>
      <c r="E18" s="32">
        <v>8</v>
      </c>
      <c r="F18" s="27">
        <v>6</v>
      </c>
      <c r="G18" s="28">
        <v>8090</v>
      </c>
      <c r="H18" s="32">
        <v>6</v>
      </c>
      <c r="I18" s="27">
        <v>19</v>
      </c>
      <c r="J18" s="28">
        <v>2980</v>
      </c>
      <c r="K18" s="32">
        <v>10</v>
      </c>
      <c r="L18" s="27">
        <v>5</v>
      </c>
      <c r="M18" s="28">
        <v>3900</v>
      </c>
      <c r="N18" s="32">
        <v>8</v>
      </c>
      <c r="O18" s="163"/>
      <c r="P18" s="165"/>
      <c r="Q18" s="167"/>
      <c r="Y18" s="12">
        <f>O29</f>
        <v>42</v>
      </c>
      <c r="Z18" s="13">
        <f>P29</f>
        <v>13330</v>
      </c>
      <c r="AA18" s="8">
        <f t="shared" si="0"/>
        <v>21</v>
      </c>
      <c r="AB18" s="8">
        <f t="shared" si="1"/>
        <v>21</v>
      </c>
      <c r="AC18" s="8">
        <f t="shared" si="2"/>
        <v>21.000209999999999</v>
      </c>
      <c r="AD18" s="24">
        <f t="shared" si="3"/>
        <v>21</v>
      </c>
      <c r="AE18" s="17">
        <f>D30</f>
        <v>5140</v>
      </c>
      <c r="AF18" s="18">
        <f t="shared" si="4"/>
        <v>14</v>
      </c>
      <c r="AG18" s="8">
        <f t="shared" si="5"/>
        <v>1</v>
      </c>
      <c r="AH18" s="22">
        <f t="shared" si="6"/>
        <v>14</v>
      </c>
      <c r="AI18" s="17">
        <f>G30</f>
        <v>4710</v>
      </c>
      <c r="AJ18">
        <f t="shared" si="7"/>
        <v>17</v>
      </c>
      <c r="AK18" s="8">
        <f t="shared" si="8"/>
        <v>1</v>
      </c>
      <c r="AL18" s="22">
        <f t="shared" si="9"/>
        <v>17</v>
      </c>
      <c r="AM18" s="17">
        <f>J30</f>
        <v>1340</v>
      </c>
      <c r="AN18" s="18">
        <f t="shared" si="10"/>
        <v>21</v>
      </c>
      <c r="AO18" s="8">
        <f t="shared" si="11"/>
        <v>1</v>
      </c>
      <c r="AP18" s="22">
        <f t="shared" si="12"/>
        <v>21</v>
      </c>
      <c r="AQ18" s="17">
        <f>M30</f>
        <v>2140</v>
      </c>
      <c r="AR18" s="18">
        <f t="shared" si="13"/>
        <v>25</v>
      </c>
      <c r="AS18" s="8">
        <f t="shared" si="14"/>
        <v>1</v>
      </c>
      <c r="AT18" s="22">
        <f t="shared" si="15"/>
        <v>25</v>
      </c>
    </row>
    <row r="19" spans="1:46" ht="15.95" customHeight="1" x14ac:dyDescent="0.15">
      <c r="A19" s="156">
        <v>8</v>
      </c>
      <c r="B19" s="158" t="str">
        <f>'Zoznam tímov a pretekárov'!A17</f>
        <v>Nová Baňa - Masterfish</v>
      </c>
      <c r="C19" s="160" t="s">
        <v>185</v>
      </c>
      <c r="D19" s="161"/>
      <c r="E19" s="81"/>
      <c r="F19" s="160" t="s">
        <v>184</v>
      </c>
      <c r="G19" s="161"/>
      <c r="H19" s="81"/>
      <c r="I19" s="160" t="s">
        <v>187</v>
      </c>
      <c r="J19" s="161"/>
      <c r="K19" s="81"/>
      <c r="L19" s="160" t="s">
        <v>186</v>
      </c>
      <c r="M19" s="161"/>
      <c r="N19" s="81"/>
      <c r="O19" s="162">
        <f>SUM(E20+H20+K20+N20)</f>
        <v>18</v>
      </c>
      <c r="P19" s="164">
        <f>SUM(D20+G20+J20+M20)</f>
        <v>27750</v>
      </c>
      <c r="Q19" s="166">
        <f>AD13</f>
        <v>6</v>
      </c>
      <c r="Y19" s="12">
        <f>O31</f>
        <v>25</v>
      </c>
      <c r="Z19" s="13">
        <f>P31</f>
        <v>25830</v>
      </c>
      <c r="AA19" s="8">
        <f t="shared" si="0"/>
        <v>11</v>
      </c>
      <c r="AB19" s="8">
        <f t="shared" si="1"/>
        <v>11</v>
      </c>
      <c r="AC19" s="8">
        <f t="shared" si="2"/>
        <v>11.000109999999999</v>
      </c>
      <c r="AD19" s="24">
        <f t="shared" si="3"/>
        <v>11</v>
      </c>
      <c r="AE19" s="17">
        <f>D32</f>
        <v>9300</v>
      </c>
      <c r="AF19" s="18">
        <f t="shared" si="4"/>
        <v>8</v>
      </c>
      <c r="AG19" s="8">
        <f t="shared" si="5"/>
        <v>1</v>
      </c>
      <c r="AH19" s="22">
        <f t="shared" si="6"/>
        <v>8</v>
      </c>
      <c r="AI19" s="17">
        <f>G32</f>
        <v>7790</v>
      </c>
      <c r="AJ19">
        <f t="shared" si="7"/>
        <v>8</v>
      </c>
      <c r="AK19" s="8">
        <f t="shared" si="8"/>
        <v>1</v>
      </c>
      <c r="AL19" s="22">
        <f t="shared" si="9"/>
        <v>8</v>
      </c>
      <c r="AM19" s="17">
        <f>J32</f>
        <v>4040</v>
      </c>
      <c r="AN19" s="18">
        <f t="shared" si="10"/>
        <v>12</v>
      </c>
      <c r="AO19" s="8">
        <f t="shared" si="11"/>
        <v>1</v>
      </c>
      <c r="AP19" s="22">
        <f t="shared" si="12"/>
        <v>12</v>
      </c>
      <c r="AQ19" s="17">
        <f>M32</f>
        <v>4700</v>
      </c>
      <c r="AR19" s="18">
        <f t="shared" si="13"/>
        <v>12</v>
      </c>
      <c r="AS19" s="8">
        <f t="shared" si="14"/>
        <v>1</v>
      </c>
      <c r="AT19" s="22">
        <f t="shared" si="15"/>
        <v>12</v>
      </c>
    </row>
    <row r="20" spans="1:46" ht="15.95" customHeight="1" thickBot="1" x14ac:dyDescent="0.2">
      <c r="A20" s="157"/>
      <c r="B20" s="159"/>
      <c r="C20" s="27">
        <v>15</v>
      </c>
      <c r="D20" s="28">
        <v>3340</v>
      </c>
      <c r="E20" s="32">
        <v>8</v>
      </c>
      <c r="F20" s="27">
        <v>1</v>
      </c>
      <c r="G20" s="28">
        <v>9490</v>
      </c>
      <c r="H20" s="32">
        <v>3</v>
      </c>
      <c r="I20" s="85">
        <v>22</v>
      </c>
      <c r="J20" s="28">
        <v>9360</v>
      </c>
      <c r="K20" s="32">
        <v>3</v>
      </c>
      <c r="L20" s="27">
        <v>2</v>
      </c>
      <c r="M20" s="28">
        <v>5560</v>
      </c>
      <c r="N20" s="32">
        <v>4</v>
      </c>
      <c r="O20" s="163"/>
      <c r="P20" s="165"/>
      <c r="Q20" s="167"/>
      <c r="Y20" s="12">
        <f>O33</f>
        <v>26</v>
      </c>
      <c r="Z20" s="13">
        <f>P33</f>
        <v>29560</v>
      </c>
      <c r="AA20" s="8">
        <f t="shared" si="0"/>
        <v>12</v>
      </c>
      <c r="AB20" s="8">
        <f t="shared" si="1"/>
        <v>5</v>
      </c>
      <c r="AC20" s="8">
        <f t="shared" si="2"/>
        <v>12.00005</v>
      </c>
      <c r="AD20" s="24">
        <f t="shared" si="3"/>
        <v>12</v>
      </c>
      <c r="AE20" s="17">
        <f>D34</f>
        <v>8140</v>
      </c>
      <c r="AF20" s="18">
        <f t="shared" si="4"/>
        <v>10</v>
      </c>
      <c r="AG20" s="8">
        <f t="shared" si="5"/>
        <v>1</v>
      </c>
      <c r="AH20" s="22">
        <f t="shared" si="6"/>
        <v>10</v>
      </c>
      <c r="AI20" s="17">
        <f>G34</f>
        <v>11580</v>
      </c>
      <c r="AJ20">
        <f t="shared" si="7"/>
        <v>3</v>
      </c>
      <c r="AK20" s="8">
        <f t="shared" si="8"/>
        <v>1</v>
      </c>
      <c r="AL20" s="22">
        <f t="shared" si="9"/>
        <v>3</v>
      </c>
      <c r="AM20" s="17">
        <f>J34</f>
        <v>6880</v>
      </c>
      <c r="AN20" s="18">
        <f t="shared" si="10"/>
        <v>6</v>
      </c>
      <c r="AO20" s="8">
        <f t="shared" si="11"/>
        <v>1</v>
      </c>
      <c r="AP20" s="22">
        <f t="shared" si="12"/>
        <v>6</v>
      </c>
      <c r="AQ20" s="17">
        <f>M34</f>
        <v>2960</v>
      </c>
      <c r="AR20" s="18">
        <f t="shared" si="13"/>
        <v>23</v>
      </c>
      <c r="AS20" s="8">
        <f t="shared" si="14"/>
        <v>1</v>
      </c>
      <c r="AT20" s="22">
        <f t="shared" si="15"/>
        <v>23</v>
      </c>
    </row>
    <row r="21" spans="1:46" ht="15.95" customHeight="1" x14ac:dyDescent="0.15">
      <c r="A21" s="156">
        <v>9</v>
      </c>
      <c r="B21" s="158" t="str">
        <f>'Zoznam tímov a pretekárov'!A19</f>
        <v>Dunajská Streda - Golden feeder team</v>
      </c>
      <c r="C21" s="160" t="s">
        <v>193</v>
      </c>
      <c r="D21" s="161"/>
      <c r="E21" s="81"/>
      <c r="F21" s="160" t="s">
        <v>191</v>
      </c>
      <c r="G21" s="161"/>
      <c r="H21" s="81"/>
      <c r="I21" s="160" t="s">
        <v>192</v>
      </c>
      <c r="J21" s="161"/>
      <c r="K21" s="81"/>
      <c r="L21" s="160" t="s">
        <v>190</v>
      </c>
      <c r="M21" s="161"/>
      <c r="N21" s="81"/>
      <c r="O21" s="162">
        <f>SUM(E22+H22+K22+N22)</f>
        <v>19</v>
      </c>
      <c r="P21" s="164">
        <f>SUM(D22+G22+J22+M22)</f>
        <v>26520</v>
      </c>
      <c r="Q21" s="166">
        <f>AD14</f>
        <v>7</v>
      </c>
      <c r="Y21" s="12">
        <f>O35</f>
        <v>33</v>
      </c>
      <c r="Z21" s="13">
        <f>P35</f>
        <v>22380</v>
      </c>
      <c r="AA21" s="8">
        <f t="shared" si="0"/>
        <v>17</v>
      </c>
      <c r="AB21" s="8">
        <f t="shared" si="1"/>
        <v>14</v>
      </c>
      <c r="AC21" s="8">
        <f t="shared" si="2"/>
        <v>17.000139999999998</v>
      </c>
      <c r="AD21" s="24">
        <f t="shared" si="3"/>
        <v>17</v>
      </c>
      <c r="AE21" s="17">
        <f>D36</f>
        <v>15120</v>
      </c>
      <c r="AF21" s="18">
        <f t="shared" si="4"/>
        <v>3</v>
      </c>
      <c r="AG21" s="8">
        <f t="shared" si="5"/>
        <v>1</v>
      </c>
      <c r="AH21" s="22">
        <f t="shared" si="6"/>
        <v>3</v>
      </c>
      <c r="AI21" s="17">
        <f>G36</f>
        <v>3760</v>
      </c>
      <c r="AJ21">
        <f t="shared" si="7"/>
        <v>18</v>
      </c>
      <c r="AK21" s="8">
        <f t="shared" si="8"/>
        <v>1</v>
      </c>
      <c r="AL21" s="22">
        <f t="shared" si="9"/>
        <v>18</v>
      </c>
      <c r="AM21" s="17">
        <f>J36</f>
        <v>120</v>
      </c>
      <c r="AN21" s="18">
        <f t="shared" si="10"/>
        <v>26</v>
      </c>
      <c r="AO21" s="8">
        <f t="shared" si="11"/>
        <v>1</v>
      </c>
      <c r="AP21" s="22">
        <f t="shared" si="12"/>
        <v>26</v>
      </c>
      <c r="AQ21" s="17">
        <f>M36</f>
        <v>3380</v>
      </c>
      <c r="AR21" s="18">
        <f t="shared" si="13"/>
        <v>20</v>
      </c>
      <c r="AS21" s="8">
        <f t="shared" si="14"/>
        <v>1</v>
      </c>
      <c r="AT21" s="22">
        <f t="shared" si="15"/>
        <v>20</v>
      </c>
    </row>
    <row r="22" spans="1:46" ht="15.95" customHeight="1" thickBot="1" x14ac:dyDescent="0.2">
      <c r="A22" s="157"/>
      <c r="B22" s="159"/>
      <c r="C22" s="27">
        <v>18</v>
      </c>
      <c r="D22" s="28">
        <v>4560</v>
      </c>
      <c r="E22" s="32">
        <v>7</v>
      </c>
      <c r="F22" s="27">
        <v>7</v>
      </c>
      <c r="G22" s="28">
        <v>11660</v>
      </c>
      <c r="H22" s="32">
        <v>1</v>
      </c>
      <c r="I22" s="27">
        <v>6</v>
      </c>
      <c r="J22" s="28">
        <v>5740</v>
      </c>
      <c r="K22" s="32">
        <v>4</v>
      </c>
      <c r="L22" s="85">
        <v>3</v>
      </c>
      <c r="M22" s="28">
        <v>4560</v>
      </c>
      <c r="N22" s="32">
        <v>7</v>
      </c>
      <c r="O22" s="163"/>
      <c r="P22" s="165"/>
      <c r="Q22" s="167"/>
      <c r="Y22" s="12">
        <f>O37</f>
        <v>46.5</v>
      </c>
      <c r="Z22" s="13">
        <f>P37</f>
        <v>8910</v>
      </c>
      <c r="AA22" s="8">
        <f t="shared" si="0"/>
        <v>24</v>
      </c>
      <c r="AB22" s="8">
        <f t="shared" si="1"/>
        <v>24</v>
      </c>
      <c r="AC22" s="8">
        <f t="shared" si="2"/>
        <v>24.000240000000002</v>
      </c>
      <c r="AD22" s="24">
        <f t="shared" si="3"/>
        <v>24</v>
      </c>
      <c r="AE22" s="17">
        <f>D38</f>
        <v>1900</v>
      </c>
      <c r="AF22" s="18">
        <f t="shared" si="4"/>
        <v>23</v>
      </c>
      <c r="AG22" s="8">
        <f t="shared" si="5"/>
        <v>1</v>
      </c>
      <c r="AH22" s="22">
        <f t="shared" si="6"/>
        <v>23</v>
      </c>
      <c r="AI22" s="17">
        <f>G38</f>
        <v>2670</v>
      </c>
      <c r="AJ22">
        <f t="shared" si="7"/>
        <v>22</v>
      </c>
      <c r="AK22" s="8">
        <f t="shared" si="8"/>
        <v>1</v>
      </c>
      <c r="AL22" s="22">
        <f t="shared" si="9"/>
        <v>22</v>
      </c>
      <c r="AM22" s="17">
        <f>J38</f>
        <v>940</v>
      </c>
      <c r="AN22" s="18">
        <f t="shared" si="10"/>
        <v>23</v>
      </c>
      <c r="AO22" s="8">
        <f t="shared" si="11"/>
        <v>2</v>
      </c>
      <c r="AP22" s="22">
        <f t="shared" si="12"/>
        <v>23.5</v>
      </c>
      <c r="AQ22" s="17">
        <f>M38</f>
        <v>3400</v>
      </c>
      <c r="AR22" s="18">
        <f t="shared" si="13"/>
        <v>19</v>
      </c>
      <c r="AS22" s="8">
        <f t="shared" si="14"/>
        <v>1</v>
      </c>
      <c r="AT22" s="22">
        <f t="shared" si="15"/>
        <v>19</v>
      </c>
    </row>
    <row r="23" spans="1:46" ht="15.95" customHeight="1" x14ac:dyDescent="0.15">
      <c r="A23" s="171">
        <v>10</v>
      </c>
      <c r="B23" s="158" t="str">
        <f>'Zoznam tímov a pretekárov'!A21</f>
        <v>Košice C - Sensas</v>
      </c>
      <c r="C23" s="160" t="s">
        <v>302</v>
      </c>
      <c r="D23" s="161"/>
      <c r="E23" s="81"/>
      <c r="F23" s="160" t="s">
        <v>196</v>
      </c>
      <c r="G23" s="161"/>
      <c r="H23" s="81"/>
      <c r="I23" s="160" t="s">
        <v>195</v>
      </c>
      <c r="J23" s="161"/>
      <c r="K23" s="81"/>
      <c r="L23" s="160" t="s">
        <v>303</v>
      </c>
      <c r="M23" s="161"/>
      <c r="N23" s="81"/>
      <c r="O23" s="162">
        <f>SUM(E24+H24+K24+N24)</f>
        <v>31</v>
      </c>
      <c r="P23" s="164">
        <f>SUM(D24+G24+J24+M24)</f>
        <v>16940</v>
      </c>
      <c r="Q23" s="166">
        <f>AD15</f>
        <v>15</v>
      </c>
      <c r="Y23" s="12">
        <f>O39</f>
        <v>17</v>
      </c>
      <c r="Z23" s="13">
        <f>P39</f>
        <v>44670</v>
      </c>
      <c r="AA23" s="8">
        <f t="shared" si="0"/>
        <v>4</v>
      </c>
      <c r="AB23" s="8">
        <f t="shared" si="1"/>
        <v>2</v>
      </c>
      <c r="AC23" s="8">
        <f t="shared" si="2"/>
        <v>4.0000200000000001</v>
      </c>
      <c r="AD23" s="24">
        <f t="shared" si="3"/>
        <v>4</v>
      </c>
      <c r="AE23" s="17">
        <f>D40</f>
        <v>15060</v>
      </c>
      <c r="AF23" s="18">
        <f t="shared" si="4"/>
        <v>4</v>
      </c>
      <c r="AG23" s="8">
        <f t="shared" si="5"/>
        <v>1</v>
      </c>
      <c r="AH23" s="22">
        <f t="shared" si="6"/>
        <v>4</v>
      </c>
      <c r="AI23" s="17">
        <f t="shared" ref="AI23" si="16">G40</f>
        <v>14210</v>
      </c>
      <c r="AJ23">
        <f t="shared" si="7"/>
        <v>1</v>
      </c>
      <c r="AK23" s="8">
        <f t="shared" si="8"/>
        <v>1</v>
      </c>
      <c r="AL23" s="22">
        <f t="shared" si="9"/>
        <v>1</v>
      </c>
      <c r="AM23" s="17">
        <f>J40</f>
        <v>12320</v>
      </c>
      <c r="AN23" s="18">
        <f t="shared" si="10"/>
        <v>2</v>
      </c>
      <c r="AO23" s="8">
        <f t="shared" si="11"/>
        <v>1</v>
      </c>
      <c r="AP23" s="22">
        <f t="shared" si="12"/>
        <v>2</v>
      </c>
      <c r="AQ23" s="17">
        <f>M40</f>
        <v>3080</v>
      </c>
      <c r="AR23" s="18">
        <f t="shared" si="13"/>
        <v>21</v>
      </c>
      <c r="AS23" s="8">
        <f t="shared" si="14"/>
        <v>1</v>
      </c>
      <c r="AT23" s="22">
        <f t="shared" si="15"/>
        <v>21</v>
      </c>
    </row>
    <row r="24" spans="1:46" ht="15.95" customHeight="1" thickBot="1" x14ac:dyDescent="0.2">
      <c r="A24" s="171"/>
      <c r="B24" s="159"/>
      <c r="C24" s="85">
        <v>13</v>
      </c>
      <c r="D24" s="28">
        <v>2340</v>
      </c>
      <c r="E24" s="32">
        <v>12</v>
      </c>
      <c r="F24" s="27">
        <v>9</v>
      </c>
      <c r="G24" s="28">
        <v>5560</v>
      </c>
      <c r="H24" s="32">
        <v>8</v>
      </c>
      <c r="I24" s="27">
        <v>1</v>
      </c>
      <c r="J24" s="28">
        <v>3880</v>
      </c>
      <c r="K24" s="32">
        <v>6</v>
      </c>
      <c r="L24" s="27">
        <v>23</v>
      </c>
      <c r="M24" s="28">
        <v>5160</v>
      </c>
      <c r="N24" s="32">
        <v>5</v>
      </c>
      <c r="O24" s="163"/>
      <c r="P24" s="165"/>
      <c r="Q24" s="167"/>
      <c r="Y24" s="12">
        <f>O41</f>
        <v>8</v>
      </c>
      <c r="Z24" s="13">
        <f>P41</f>
        <v>35420</v>
      </c>
      <c r="AA24" s="8">
        <f t="shared" si="0"/>
        <v>1</v>
      </c>
      <c r="AB24" s="8">
        <f t="shared" si="1"/>
        <v>3</v>
      </c>
      <c r="AC24" s="8">
        <f t="shared" si="2"/>
        <v>1.00003</v>
      </c>
      <c r="AD24" s="24">
        <f t="shared" si="3"/>
        <v>1</v>
      </c>
      <c r="AE24" s="17">
        <f>D42</f>
        <v>10700</v>
      </c>
      <c r="AF24" s="18">
        <f t="shared" si="4"/>
        <v>6</v>
      </c>
      <c r="AG24" s="8">
        <f t="shared" si="5"/>
        <v>1</v>
      </c>
      <c r="AH24" s="22">
        <f t="shared" si="6"/>
        <v>6</v>
      </c>
      <c r="AI24" s="17">
        <f>G42</f>
        <v>7400</v>
      </c>
      <c r="AJ24">
        <f t="shared" si="7"/>
        <v>9</v>
      </c>
      <c r="AK24" s="8">
        <f t="shared" si="8"/>
        <v>1</v>
      </c>
      <c r="AL24" s="22">
        <f t="shared" si="9"/>
        <v>9</v>
      </c>
      <c r="AM24" s="17">
        <f>J42</f>
        <v>9160</v>
      </c>
      <c r="AN24" s="18">
        <f t="shared" si="10"/>
        <v>5</v>
      </c>
      <c r="AO24" s="8">
        <f t="shared" si="11"/>
        <v>1</v>
      </c>
      <c r="AP24" s="22">
        <f t="shared" si="12"/>
        <v>5</v>
      </c>
      <c r="AQ24" s="17">
        <f>M42</f>
        <v>8160</v>
      </c>
      <c r="AR24" s="18">
        <f t="shared" si="13"/>
        <v>3</v>
      </c>
      <c r="AS24" s="8">
        <f t="shared" si="14"/>
        <v>1</v>
      </c>
      <c r="AT24" s="22">
        <f t="shared" si="15"/>
        <v>3</v>
      </c>
    </row>
    <row r="25" spans="1:46" ht="15.95" customHeight="1" x14ac:dyDescent="0.15">
      <c r="A25" s="156">
        <v>11</v>
      </c>
      <c r="B25" s="158" t="str">
        <f>'Zoznam tímov a pretekárov'!A23</f>
        <v>Trebišov</v>
      </c>
      <c r="C25" s="160" t="s">
        <v>203</v>
      </c>
      <c r="D25" s="161"/>
      <c r="E25" s="81"/>
      <c r="F25" s="160" t="s">
        <v>202</v>
      </c>
      <c r="G25" s="161"/>
      <c r="H25" s="81"/>
      <c r="I25" s="160" t="s">
        <v>201</v>
      </c>
      <c r="J25" s="161"/>
      <c r="K25" s="81"/>
      <c r="L25" s="160" t="s">
        <v>200</v>
      </c>
      <c r="M25" s="161"/>
      <c r="N25" s="81"/>
      <c r="O25" s="162">
        <f>SUM(E26+H26+K26+N26)</f>
        <v>29</v>
      </c>
      <c r="P25" s="164">
        <f>SUM(D26+G26+J26+M26)</f>
        <v>16160</v>
      </c>
      <c r="Q25" s="166">
        <f>AD16</f>
        <v>13</v>
      </c>
      <c r="Y25" s="12">
        <f>O43</f>
        <v>30</v>
      </c>
      <c r="Z25" s="13">
        <f>P43</f>
        <v>24300</v>
      </c>
      <c r="AA25" s="8">
        <f t="shared" si="0"/>
        <v>14</v>
      </c>
      <c r="AB25" s="8">
        <f t="shared" si="1"/>
        <v>12</v>
      </c>
      <c r="AC25" s="8">
        <f t="shared" si="2"/>
        <v>14.000120000000001</v>
      </c>
      <c r="AD25" s="24">
        <f t="shared" si="3"/>
        <v>14</v>
      </c>
      <c r="AE25" s="17">
        <f>D44</f>
        <v>12160</v>
      </c>
      <c r="AF25" s="18">
        <f t="shared" si="4"/>
        <v>5</v>
      </c>
      <c r="AG25" s="8">
        <f t="shared" si="5"/>
        <v>1</v>
      </c>
      <c r="AH25" s="22">
        <f t="shared" si="6"/>
        <v>5</v>
      </c>
      <c r="AI25" s="17">
        <f>G44</f>
        <v>5560</v>
      </c>
      <c r="AJ25">
        <f t="shared" si="7"/>
        <v>14</v>
      </c>
      <c r="AK25" s="8">
        <f t="shared" si="8"/>
        <v>2</v>
      </c>
      <c r="AL25" s="22">
        <f t="shared" si="9"/>
        <v>14.5</v>
      </c>
      <c r="AM25" s="17">
        <f>J44</f>
        <v>2920</v>
      </c>
      <c r="AN25" s="18">
        <f t="shared" si="10"/>
        <v>19</v>
      </c>
      <c r="AO25" s="8">
        <f t="shared" si="11"/>
        <v>1</v>
      </c>
      <c r="AP25" s="22">
        <f t="shared" si="12"/>
        <v>19</v>
      </c>
      <c r="AQ25" s="17">
        <f>M44</f>
        <v>3660</v>
      </c>
      <c r="AR25" s="18">
        <f t="shared" si="13"/>
        <v>18</v>
      </c>
      <c r="AS25" s="8">
        <f t="shared" si="14"/>
        <v>1</v>
      </c>
      <c r="AT25" s="22">
        <f t="shared" si="15"/>
        <v>18</v>
      </c>
    </row>
    <row r="26" spans="1:46" ht="15.95" customHeight="1" thickBot="1" x14ac:dyDescent="0.2">
      <c r="A26" s="157"/>
      <c r="B26" s="159"/>
      <c r="C26" s="27">
        <v>24</v>
      </c>
      <c r="D26" s="28">
        <v>860</v>
      </c>
      <c r="E26" s="32">
        <v>12</v>
      </c>
      <c r="F26" s="27">
        <v>15</v>
      </c>
      <c r="G26" s="28">
        <v>5720</v>
      </c>
      <c r="H26" s="32">
        <v>5</v>
      </c>
      <c r="I26" s="27">
        <v>15</v>
      </c>
      <c r="J26" s="28">
        <v>3940</v>
      </c>
      <c r="K26" s="32">
        <v>8</v>
      </c>
      <c r="L26" s="85">
        <v>16</v>
      </c>
      <c r="M26" s="28">
        <v>5640</v>
      </c>
      <c r="N26" s="32">
        <v>4</v>
      </c>
      <c r="O26" s="163"/>
      <c r="P26" s="165"/>
      <c r="Q26" s="167"/>
      <c r="Y26" s="12">
        <f>O45</f>
        <v>34</v>
      </c>
      <c r="Z26" s="13">
        <f>P45</f>
        <v>16900</v>
      </c>
      <c r="AA26" s="8">
        <f t="shared" si="0"/>
        <v>19</v>
      </c>
      <c r="AB26" s="8">
        <f t="shared" si="1"/>
        <v>17</v>
      </c>
      <c r="AC26" s="8">
        <f t="shared" si="2"/>
        <v>19.000170000000001</v>
      </c>
      <c r="AD26" s="24">
        <f t="shared" si="3"/>
        <v>19</v>
      </c>
      <c r="AE26" s="17">
        <f>D46</f>
        <v>8100</v>
      </c>
      <c r="AF26" s="18">
        <f t="shared" si="4"/>
        <v>11</v>
      </c>
      <c r="AG26" s="8">
        <f t="shared" si="5"/>
        <v>1</v>
      </c>
      <c r="AH26" s="22">
        <f t="shared" si="6"/>
        <v>11</v>
      </c>
      <c r="AI26" s="17">
        <f>G46</f>
        <v>1540</v>
      </c>
      <c r="AJ26">
        <f t="shared" si="7"/>
        <v>25</v>
      </c>
      <c r="AK26" s="8">
        <f t="shared" si="8"/>
        <v>1</v>
      </c>
      <c r="AL26" s="22">
        <f t="shared" si="9"/>
        <v>25</v>
      </c>
      <c r="AM26" s="17">
        <f>J46</f>
        <v>3420</v>
      </c>
      <c r="AN26" s="18">
        <f t="shared" si="10"/>
        <v>15</v>
      </c>
      <c r="AO26" s="8">
        <f t="shared" si="11"/>
        <v>1</v>
      </c>
      <c r="AP26" s="22">
        <f t="shared" si="12"/>
        <v>15</v>
      </c>
      <c r="AQ26" s="17">
        <f>M46</f>
        <v>3840</v>
      </c>
      <c r="AR26" s="18">
        <f t="shared" si="13"/>
        <v>17</v>
      </c>
      <c r="AS26" s="8">
        <f t="shared" si="14"/>
        <v>1</v>
      </c>
      <c r="AT26" s="22">
        <f t="shared" si="15"/>
        <v>17</v>
      </c>
    </row>
    <row r="27" spans="1:46" ht="15.95" customHeight="1" x14ac:dyDescent="0.15">
      <c r="A27" s="156">
        <v>12</v>
      </c>
      <c r="B27" s="158" t="str">
        <f>'Zoznam tímov a pretekárov'!A25</f>
        <v>Považská Bystrica B</v>
      </c>
      <c r="C27" s="160" t="s">
        <v>206</v>
      </c>
      <c r="D27" s="161"/>
      <c r="E27" s="81"/>
      <c r="F27" s="160" t="s">
        <v>311</v>
      </c>
      <c r="G27" s="161"/>
      <c r="H27" s="81"/>
      <c r="I27" s="160" t="s">
        <v>207</v>
      </c>
      <c r="J27" s="161"/>
      <c r="K27" s="81"/>
      <c r="L27" s="160" t="s">
        <v>205</v>
      </c>
      <c r="M27" s="161"/>
      <c r="N27" s="81"/>
      <c r="O27" s="162">
        <f>SUM(E28+H28+K28+N28)</f>
        <v>33</v>
      </c>
      <c r="P27" s="164">
        <f>SUM(D28+G28+J28+M28)</f>
        <v>15120</v>
      </c>
      <c r="Q27" s="166">
        <f>AD17</f>
        <v>18</v>
      </c>
      <c r="Y27" s="12">
        <f>O47</f>
        <v>35.5</v>
      </c>
      <c r="Z27" s="12">
        <f>P47</f>
        <v>15720</v>
      </c>
      <c r="AA27" s="8">
        <f t="shared" si="0"/>
        <v>20</v>
      </c>
      <c r="AB27" s="8">
        <f t="shared" si="1"/>
        <v>19</v>
      </c>
      <c r="AC27" s="8">
        <f t="shared" si="2"/>
        <v>20.00019</v>
      </c>
      <c r="AD27" s="24">
        <f t="shared" si="3"/>
        <v>20</v>
      </c>
      <c r="AE27" s="17">
        <f>D48</f>
        <v>1780</v>
      </c>
      <c r="AF27" s="18">
        <f t="shared" si="4"/>
        <v>24</v>
      </c>
      <c r="AG27" s="8">
        <f t="shared" si="5"/>
        <v>1</v>
      </c>
      <c r="AH27" s="22">
        <f t="shared" si="6"/>
        <v>24</v>
      </c>
      <c r="AI27" s="17">
        <f>G48</f>
        <v>8320</v>
      </c>
      <c r="AJ27">
        <f t="shared" si="7"/>
        <v>6</v>
      </c>
      <c r="AK27" s="8">
        <f t="shared" si="8"/>
        <v>1</v>
      </c>
      <c r="AL27" s="22">
        <f t="shared" si="9"/>
        <v>6</v>
      </c>
      <c r="AM27" s="17">
        <f>J48</f>
        <v>3340</v>
      </c>
      <c r="AN27" s="18">
        <f t="shared" si="10"/>
        <v>16</v>
      </c>
      <c r="AO27" s="8">
        <f t="shared" si="11"/>
        <v>2</v>
      </c>
      <c r="AP27" s="22">
        <f t="shared" ref="AP27:AP35" si="17">IF(AO27 &gt; 1,IF(MOD(AO27,2) = 0,((AN27*2+AO27-1)/2),(AN27*2+AO27-1)/2),IF(AO27=1,AN27,(AN27*2+AO27-1)/2))</f>
        <v>16.5</v>
      </c>
      <c r="AQ27" s="17">
        <f>M48</f>
        <v>2280</v>
      </c>
      <c r="AR27" s="18">
        <f t="shared" si="13"/>
        <v>24</v>
      </c>
      <c r="AS27" s="8">
        <f t="shared" si="14"/>
        <v>1</v>
      </c>
      <c r="AT27" s="22">
        <f t="shared" si="15"/>
        <v>24</v>
      </c>
    </row>
    <row r="28" spans="1:46" ht="15.95" customHeight="1" thickBot="1" x14ac:dyDescent="0.2">
      <c r="A28" s="157"/>
      <c r="B28" s="159"/>
      <c r="C28" s="27">
        <v>22</v>
      </c>
      <c r="D28" s="28">
        <v>2660</v>
      </c>
      <c r="E28" s="32">
        <v>9</v>
      </c>
      <c r="F28" s="27">
        <v>12</v>
      </c>
      <c r="G28" s="28">
        <v>3380</v>
      </c>
      <c r="H28" s="32">
        <v>11</v>
      </c>
      <c r="I28" s="27">
        <v>17</v>
      </c>
      <c r="J28" s="28">
        <v>4220</v>
      </c>
      <c r="K28" s="32">
        <v>7</v>
      </c>
      <c r="L28" s="27">
        <v>19</v>
      </c>
      <c r="M28" s="28">
        <v>4860</v>
      </c>
      <c r="N28" s="32">
        <v>6</v>
      </c>
      <c r="O28" s="163"/>
      <c r="P28" s="165"/>
      <c r="Q28" s="167"/>
      <c r="Y28" s="12">
        <f>O49</f>
        <v>23</v>
      </c>
      <c r="Z28" s="12">
        <f>P49</f>
        <v>28050</v>
      </c>
      <c r="AA28" s="8">
        <f t="shared" si="0"/>
        <v>9</v>
      </c>
      <c r="AB28" s="8">
        <f t="shared" si="1"/>
        <v>8</v>
      </c>
      <c r="AC28" s="8">
        <f t="shared" si="2"/>
        <v>9.0000800000000005</v>
      </c>
      <c r="AD28" s="24">
        <f t="shared" si="3"/>
        <v>9</v>
      </c>
      <c r="AE28" s="17">
        <f>D50</f>
        <v>2440</v>
      </c>
      <c r="AF28" s="18">
        <f t="shared" si="4"/>
        <v>21</v>
      </c>
      <c r="AG28" s="8">
        <f t="shared" si="5"/>
        <v>1</v>
      </c>
      <c r="AH28" s="22">
        <f t="shared" si="6"/>
        <v>21</v>
      </c>
      <c r="AI28" s="17">
        <f>G50</f>
        <v>5470</v>
      </c>
      <c r="AJ28">
        <f t="shared" si="7"/>
        <v>16</v>
      </c>
      <c r="AK28" s="8">
        <f t="shared" si="8"/>
        <v>1</v>
      </c>
      <c r="AL28" s="22">
        <f t="shared" si="9"/>
        <v>16</v>
      </c>
      <c r="AM28" s="17">
        <f>J50</f>
        <v>5840</v>
      </c>
      <c r="AN28" s="18">
        <f t="shared" si="10"/>
        <v>9</v>
      </c>
      <c r="AO28" s="8">
        <f t="shared" si="11"/>
        <v>1</v>
      </c>
      <c r="AP28" s="22">
        <f t="shared" si="17"/>
        <v>9</v>
      </c>
      <c r="AQ28" s="17">
        <f>M50</f>
        <v>14300</v>
      </c>
      <c r="AR28" s="18">
        <f t="shared" si="13"/>
        <v>1</v>
      </c>
      <c r="AS28" s="8">
        <f t="shared" si="14"/>
        <v>1</v>
      </c>
      <c r="AT28" s="22">
        <f t="shared" si="15"/>
        <v>1</v>
      </c>
    </row>
    <row r="29" spans="1:46" ht="15.95" customHeight="1" x14ac:dyDescent="0.15">
      <c r="A29" s="156">
        <v>13</v>
      </c>
      <c r="B29" s="158" t="str">
        <f>'Zoznam tímov a pretekárov'!A27</f>
        <v>Košice D - Tubertini</v>
      </c>
      <c r="C29" s="160" t="s">
        <v>209</v>
      </c>
      <c r="D29" s="161"/>
      <c r="E29" s="81"/>
      <c r="F29" s="160" t="s">
        <v>304</v>
      </c>
      <c r="G29" s="161"/>
      <c r="H29" s="81"/>
      <c r="I29" s="160" t="s">
        <v>210</v>
      </c>
      <c r="J29" s="161"/>
      <c r="K29" s="81"/>
      <c r="L29" s="160" t="s">
        <v>211</v>
      </c>
      <c r="M29" s="161"/>
      <c r="N29" s="81"/>
      <c r="O29" s="162">
        <f t="shared" ref="O29" si="18">SUM(E30+H30+K30+N30)</f>
        <v>42</v>
      </c>
      <c r="P29" s="164">
        <f>SUM(D30+G30+J30+M30)</f>
        <v>13330</v>
      </c>
      <c r="Q29" s="166">
        <f>AD18</f>
        <v>21</v>
      </c>
      <c r="Y29" s="12">
        <f>O51</f>
        <v>21.5</v>
      </c>
      <c r="Z29" s="12">
        <f>P51</f>
        <v>29290</v>
      </c>
      <c r="AA29" s="8">
        <f t="shared" si="0"/>
        <v>8</v>
      </c>
      <c r="AB29" s="8">
        <f t="shared" si="1"/>
        <v>7</v>
      </c>
      <c r="AC29" s="8">
        <f t="shared" si="2"/>
        <v>8.0000699999999991</v>
      </c>
      <c r="AD29" s="24">
        <f t="shared" si="3"/>
        <v>8</v>
      </c>
      <c r="AE29" s="17">
        <f>D52</f>
        <v>16400</v>
      </c>
      <c r="AF29" s="18">
        <f t="shared" si="4"/>
        <v>2</v>
      </c>
      <c r="AG29" s="8">
        <f t="shared" si="5"/>
        <v>1</v>
      </c>
      <c r="AH29" s="22">
        <f t="shared" si="6"/>
        <v>2</v>
      </c>
      <c r="AI29" s="17">
        <f>G52</f>
        <v>3010</v>
      </c>
      <c r="AJ29">
        <f t="shared" si="7"/>
        <v>21</v>
      </c>
      <c r="AK29" s="8">
        <f t="shared" si="8"/>
        <v>1</v>
      </c>
      <c r="AL29" s="22">
        <f t="shared" si="9"/>
        <v>21</v>
      </c>
      <c r="AM29" s="17">
        <f>J52</f>
        <v>3340</v>
      </c>
      <c r="AN29" s="18">
        <f t="shared" si="10"/>
        <v>16</v>
      </c>
      <c r="AO29" s="8">
        <f t="shared" si="11"/>
        <v>2</v>
      </c>
      <c r="AP29" s="22">
        <f t="shared" si="17"/>
        <v>16.5</v>
      </c>
      <c r="AQ29" s="17">
        <f>M52</f>
        <v>6540</v>
      </c>
      <c r="AR29" s="18">
        <f t="shared" si="13"/>
        <v>4</v>
      </c>
      <c r="AS29" s="8">
        <f t="shared" si="14"/>
        <v>1</v>
      </c>
      <c r="AT29" s="22">
        <f t="shared" si="15"/>
        <v>4</v>
      </c>
    </row>
    <row r="30" spans="1:46" ht="15.95" customHeight="1" thickBot="1" x14ac:dyDescent="0.2">
      <c r="A30" s="157"/>
      <c r="B30" s="159"/>
      <c r="C30" s="27">
        <v>7</v>
      </c>
      <c r="D30" s="28">
        <v>5140</v>
      </c>
      <c r="E30" s="32">
        <v>9</v>
      </c>
      <c r="F30" s="27">
        <v>5</v>
      </c>
      <c r="G30" s="28">
        <v>4710</v>
      </c>
      <c r="H30" s="32">
        <v>10</v>
      </c>
      <c r="I30" s="27">
        <v>13</v>
      </c>
      <c r="J30" s="28">
        <v>1340</v>
      </c>
      <c r="K30" s="32">
        <v>10</v>
      </c>
      <c r="L30" s="27">
        <v>7</v>
      </c>
      <c r="M30" s="28">
        <v>2140</v>
      </c>
      <c r="N30" s="32">
        <v>13</v>
      </c>
      <c r="O30" s="163"/>
      <c r="P30" s="165"/>
      <c r="Q30" s="167"/>
      <c r="Y30" s="12">
        <f>O53</f>
        <v>100</v>
      </c>
      <c r="Z30" s="12">
        <f>P53</f>
        <v>0</v>
      </c>
      <c r="AA30" s="8">
        <f t="shared" si="0"/>
        <v>25</v>
      </c>
      <c r="AB30" s="8">
        <f t="shared" si="1"/>
        <v>25</v>
      </c>
      <c r="AC30" s="8">
        <f t="shared" si="2"/>
        <v>25.000250000000001</v>
      </c>
      <c r="AD30" s="24">
        <f t="shared" si="3"/>
        <v>25</v>
      </c>
      <c r="AE30" s="17">
        <f>D54</f>
        <v>520</v>
      </c>
      <c r="AF30" s="18">
        <f t="shared" si="4"/>
        <v>26</v>
      </c>
      <c r="AG30" s="8">
        <f t="shared" si="5"/>
        <v>1</v>
      </c>
      <c r="AH30" s="22">
        <f t="shared" si="6"/>
        <v>26</v>
      </c>
      <c r="AI30" s="17">
        <f>G54</f>
        <v>1570</v>
      </c>
      <c r="AJ30">
        <f t="shared" si="7"/>
        <v>24</v>
      </c>
      <c r="AK30" s="8">
        <f t="shared" si="8"/>
        <v>1</v>
      </c>
      <c r="AL30" s="22">
        <f t="shared" si="9"/>
        <v>24</v>
      </c>
      <c r="AM30" s="17">
        <f>J54</f>
        <v>940</v>
      </c>
      <c r="AN30" s="18">
        <f t="shared" si="10"/>
        <v>23</v>
      </c>
      <c r="AO30" s="8">
        <f t="shared" si="11"/>
        <v>2</v>
      </c>
      <c r="AP30" s="22">
        <f t="shared" si="17"/>
        <v>23.5</v>
      </c>
      <c r="AQ30" s="17">
        <f>M54</f>
        <v>0</v>
      </c>
      <c r="AR30" s="18">
        <f t="shared" si="13"/>
        <v>26</v>
      </c>
      <c r="AS30" s="8">
        <f t="shared" si="14"/>
        <v>1</v>
      </c>
      <c r="AT30" s="22">
        <f t="shared" si="15"/>
        <v>26</v>
      </c>
    </row>
    <row r="31" spans="1:46" ht="15.95" customHeight="1" x14ac:dyDescent="0.15">
      <c r="A31" s="156">
        <v>14</v>
      </c>
      <c r="B31" s="158" t="str">
        <f>'Zoznam tímov a pretekárov'!A29</f>
        <v>Marcelová</v>
      </c>
      <c r="C31" s="160" t="s">
        <v>213</v>
      </c>
      <c r="D31" s="161"/>
      <c r="E31" s="81"/>
      <c r="F31" s="160" t="s">
        <v>214</v>
      </c>
      <c r="G31" s="161"/>
      <c r="H31" s="81"/>
      <c r="I31" s="160" t="s">
        <v>216</v>
      </c>
      <c r="J31" s="161"/>
      <c r="K31" s="81"/>
      <c r="L31" s="160" t="s">
        <v>215</v>
      </c>
      <c r="M31" s="161"/>
      <c r="N31" s="81"/>
      <c r="O31" s="162">
        <f t="shared" ref="O31" si="19">SUM(E32+H32+K32+N32)</f>
        <v>25</v>
      </c>
      <c r="P31" s="164">
        <f>SUM(D32+G32+J32+M32)</f>
        <v>25830</v>
      </c>
      <c r="Q31" s="166">
        <f>AD19</f>
        <v>11</v>
      </c>
      <c r="Y31" s="12">
        <f>O55</f>
        <v>100</v>
      </c>
      <c r="Z31" s="12">
        <f>P55</f>
        <v>0</v>
      </c>
      <c r="AA31" s="8">
        <f t="shared" si="0"/>
        <v>25</v>
      </c>
      <c r="AB31" s="8">
        <f t="shared" si="1"/>
        <v>25</v>
      </c>
      <c r="AC31" s="8">
        <f t="shared" si="2"/>
        <v>25.000250000000001</v>
      </c>
      <c r="AD31" s="24">
        <f t="shared" si="3"/>
        <v>25</v>
      </c>
      <c r="AE31" s="17">
        <f>D56</f>
        <v>5080</v>
      </c>
      <c r="AF31" s="18">
        <f t="shared" si="4"/>
        <v>15</v>
      </c>
      <c r="AG31" s="8">
        <f t="shared" si="5"/>
        <v>1</v>
      </c>
      <c r="AH31" s="22">
        <f t="shared" si="6"/>
        <v>15</v>
      </c>
      <c r="AI31" s="17">
        <f>G56</f>
        <v>3720</v>
      </c>
      <c r="AJ31">
        <f t="shared" si="7"/>
        <v>19</v>
      </c>
      <c r="AK31" s="8">
        <f t="shared" si="8"/>
        <v>1</v>
      </c>
      <c r="AL31" s="22">
        <f t="shared" si="9"/>
        <v>19</v>
      </c>
      <c r="AM31" s="17">
        <f>J56</f>
        <v>6080</v>
      </c>
      <c r="AN31" s="18">
        <f t="shared" si="10"/>
        <v>7</v>
      </c>
      <c r="AO31" s="8">
        <f t="shared" si="11"/>
        <v>1</v>
      </c>
      <c r="AP31" s="22">
        <f t="shared" si="17"/>
        <v>7</v>
      </c>
      <c r="AQ31" s="17">
        <f>M56</f>
        <v>3000</v>
      </c>
      <c r="AR31" s="18">
        <f t="shared" si="13"/>
        <v>22</v>
      </c>
      <c r="AS31" s="8">
        <f t="shared" si="14"/>
        <v>1</v>
      </c>
      <c r="AT31" s="22">
        <f t="shared" si="15"/>
        <v>22</v>
      </c>
    </row>
    <row r="32" spans="1:46" ht="15.95" customHeight="1" thickBot="1" x14ac:dyDescent="0.2">
      <c r="A32" s="157"/>
      <c r="B32" s="159"/>
      <c r="C32" s="27">
        <v>1</v>
      </c>
      <c r="D32" s="28">
        <v>9300</v>
      </c>
      <c r="E32" s="32">
        <v>6</v>
      </c>
      <c r="F32" s="27">
        <v>10</v>
      </c>
      <c r="G32" s="28">
        <v>7790</v>
      </c>
      <c r="H32" s="32">
        <v>7</v>
      </c>
      <c r="I32" s="27">
        <v>3</v>
      </c>
      <c r="J32" s="28">
        <v>4040</v>
      </c>
      <c r="K32" s="32">
        <v>5</v>
      </c>
      <c r="L32" s="27">
        <v>14</v>
      </c>
      <c r="M32" s="28">
        <v>4700</v>
      </c>
      <c r="N32" s="32">
        <v>7</v>
      </c>
      <c r="O32" s="163"/>
      <c r="P32" s="165"/>
      <c r="Q32" s="167"/>
      <c r="Y32" s="12">
        <f>O57</f>
        <v>200</v>
      </c>
      <c r="Z32" s="12">
        <f>P57</f>
        <v>-8</v>
      </c>
      <c r="AA32" s="8">
        <f t="shared" si="0"/>
        <v>27</v>
      </c>
      <c r="AB32" s="8">
        <f t="shared" si="1"/>
        <v>27</v>
      </c>
      <c r="AC32" s="8">
        <f t="shared" si="2"/>
        <v>27.00027</v>
      </c>
      <c r="AD32" s="24">
        <f t="shared" si="3"/>
        <v>27</v>
      </c>
      <c r="AE32" s="17">
        <f>D58</f>
        <v>-2</v>
      </c>
      <c r="AF32" s="18">
        <f t="shared" si="4"/>
        <v>27</v>
      </c>
      <c r="AG32" s="8">
        <f t="shared" si="5"/>
        <v>4</v>
      </c>
      <c r="AH32" s="22">
        <f t="shared" si="6"/>
        <v>28.5</v>
      </c>
      <c r="AI32" s="17">
        <f>G58</f>
        <v>-2</v>
      </c>
      <c r="AJ32">
        <f t="shared" si="7"/>
        <v>27</v>
      </c>
      <c r="AK32" s="8">
        <f t="shared" si="8"/>
        <v>4</v>
      </c>
      <c r="AL32" s="22">
        <f t="shared" si="9"/>
        <v>28.5</v>
      </c>
      <c r="AM32" s="17">
        <f>J58</f>
        <v>-2</v>
      </c>
      <c r="AN32" s="18">
        <f t="shared" si="10"/>
        <v>27</v>
      </c>
      <c r="AO32" s="8">
        <f t="shared" si="11"/>
        <v>4</v>
      </c>
      <c r="AP32" s="22">
        <f t="shared" si="17"/>
        <v>28.5</v>
      </c>
      <c r="AQ32" s="17">
        <f>M58</f>
        <v>-2</v>
      </c>
      <c r="AR32" s="18">
        <f t="shared" si="13"/>
        <v>27</v>
      </c>
      <c r="AS32" s="8">
        <f t="shared" si="14"/>
        <v>4</v>
      </c>
      <c r="AT32" s="22">
        <f t="shared" si="15"/>
        <v>28.5</v>
      </c>
    </row>
    <row r="33" spans="1:46" ht="15.95" customHeight="1" x14ac:dyDescent="0.15">
      <c r="A33" s="156">
        <v>15</v>
      </c>
      <c r="B33" s="158" t="str">
        <f>'Zoznam tímov a pretekárov'!A31</f>
        <v>Bratislava 2 - Trabucco</v>
      </c>
      <c r="C33" s="160" t="s">
        <v>221</v>
      </c>
      <c r="D33" s="161"/>
      <c r="E33" s="81"/>
      <c r="F33" s="160" t="s">
        <v>218</v>
      </c>
      <c r="G33" s="161"/>
      <c r="H33" s="81"/>
      <c r="I33" s="160" t="s">
        <v>220</v>
      </c>
      <c r="J33" s="161"/>
      <c r="K33" s="81"/>
      <c r="L33" s="160" t="s">
        <v>219</v>
      </c>
      <c r="M33" s="161"/>
      <c r="N33" s="81"/>
      <c r="O33" s="162">
        <f t="shared" ref="O33:O51" si="20">SUM(E34+H34+K34+N34)</f>
        <v>26</v>
      </c>
      <c r="P33" s="164">
        <f>SUM(D34+G34+J34+M34)</f>
        <v>29560</v>
      </c>
      <c r="Q33" s="166">
        <f>AD20</f>
        <v>12</v>
      </c>
      <c r="Y33" s="12">
        <f>O59</f>
        <v>200</v>
      </c>
      <c r="Z33" s="12">
        <f>P59</f>
        <v>-8</v>
      </c>
      <c r="AA33" s="8">
        <f t="shared" si="0"/>
        <v>27</v>
      </c>
      <c r="AB33" s="8">
        <f t="shared" si="1"/>
        <v>27</v>
      </c>
      <c r="AC33" s="8">
        <f t="shared" si="2"/>
        <v>27.00027</v>
      </c>
      <c r="AD33" s="24">
        <f t="shared" si="3"/>
        <v>27</v>
      </c>
      <c r="AE33" s="17">
        <f>D60</f>
        <v>-2</v>
      </c>
      <c r="AF33" s="18">
        <f t="shared" si="4"/>
        <v>27</v>
      </c>
      <c r="AG33" s="8">
        <f t="shared" si="5"/>
        <v>4</v>
      </c>
      <c r="AH33" s="22">
        <f t="shared" si="6"/>
        <v>28.5</v>
      </c>
      <c r="AI33" s="17">
        <f>G60</f>
        <v>-2</v>
      </c>
      <c r="AJ33">
        <f t="shared" si="7"/>
        <v>27</v>
      </c>
      <c r="AK33" s="8">
        <f t="shared" si="8"/>
        <v>4</v>
      </c>
      <c r="AL33" s="22">
        <f t="shared" si="9"/>
        <v>28.5</v>
      </c>
      <c r="AM33" s="17">
        <f>J60</f>
        <v>-2</v>
      </c>
      <c r="AN33" s="18">
        <f t="shared" si="10"/>
        <v>27</v>
      </c>
      <c r="AO33" s="8">
        <f t="shared" si="11"/>
        <v>4</v>
      </c>
      <c r="AP33" s="22">
        <f t="shared" si="17"/>
        <v>28.5</v>
      </c>
      <c r="AQ33" s="17">
        <f>M60</f>
        <v>-2</v>
      </c>
      <c r="AR33" s="18">
        <f t="shared" si="13"/>
        <v>27</v>
      </c>
      <c r="AS33" s="8">
        <f t="shared" si="14"/>
        <v>4</v>
      </c>
      <c r="AT33" s="22">
        <f t="shared" si="15"/>
        <v>28.5</v>
      </c>
    </row>
    <row r="34" spans="1:46" ht="15.95" customHeight="1" thickBot="1" x14ac:dyDescent="0.2">
      <c r="A34" s="157"/>
      <c r="B34" s="159"/>
      <c r="C34" s="27">
        <v>9</v>
      </c>
      <c r="D34" s="28">
        <v>8140</v>
      </c>
      <c r="E34" s="32">
        <v>7</v>
      </c>
      <c r="F34" s="27">
        <v>4</v>
      </c>
      <c r="G34" s="28">
        <v>11580</v>
      </c>
      <c r="H34" s="32">
        <v>2</v>
      </c>
      <c r="I34" s="27">
        <v>16</v>
      </c>
      <c r="J34" s="28">
        <v>6880</v>
      </c>
      <c r="K34" s="32">
        <v>4</v>
      </c>
      <c r="L34" s="27">
        <v>20</v>
      </c>
      <c r="M34" s="28">
        <v>2960</v>
      </c>
      <c r="N34" s="32">
        <v>13</v>
      </c>
      <c r="O34" s="163"/>
      <c r="P34" s="165"/>
      <c r="Q34" s="167"/>
      <c r="Y34" s="12">
        <f>O61</f>
        <v>200</v>
      </c>
      <c r="Z34" s="12">
        <f>P61</f>
        <v>-8</v>
      </c>
      <c r="AA34" s="8">
        <f t="shared" si="0"/>
        <v>27</v>
      </c>
      <c r="AB34" s="8">
        <f t="shared" si="1"/>
        <v>27</v>
      </c>
      <c r="AC34" s="8">
        <f t="shared" si="2"/>
        <v>27.00027</v>
      </c>
      <c r="AD34" s="24">
        <f t="shared" si="3"/>
        <v>27</v>
      </c>
      <c r="AE34" s="17">
        <f>D62</f>
        <v>-2</v>
      </c>
      <c r="AF34" s="18">
        <f t="shared" si="4"/>
        <v>27</v>
      </c>
      <c r="AG34" s="8">
        <f t="shared" si="5"/>
        <v>4</v>
      </c>
      <c r="AH34" s="22">
        <f t="shared" si="6"/>
        <v>28.5</v>
      </c>
      <c r="AI34" s="17">
        <f>G62</f>
        <v>-2</v>
      </c>
      <c r="AJ34">
        <f t="shared" si="7"/>
        <v>27</v>
      </c>
      <c r="AK34" s="8">
        <f t="shared" si="8"/>
        <v>4</v>
      </c>
      <c r="AL34" s="22">
        <f t="shared" si="9"/>
        <v>28.5</v>
      </c>
      <c r="AM34" s="17">
        <f>J62</f>
        <v>-2</v>
      </c>
      <c r="AN34" s="18">
        <f t="shared" si="10"/>
        <v>27</v>
      </c>
      <c r="AO34" s="8">
        <f t="shared" si="11"/>
        <v>4</v>
      </c>
      <c r="AP34" s="22">
        <f t="shared" si="17"/>
        <v>28.5</v>
      </c>
      <c r="AQ34" s="17">
        <f>M62</f>
        <v>-2</v>
      </c>
      <c r="AR34" s="18">
        <f t="shared" si="13"/>
        <v>27</v>
      </c>
      <c r="AS34" s="8">
        <f t="shared" si="14"/>
        <v>4</v>
      </c>
      <c r="AT34" s="22">
        <f t="shared" si="15"/>
        <v>28.5</v>
      </c>
    </row>
    <row r="35" spans="1:46" ht="15.95" customHeight="1" x14ac:dyDescent="0.15">
      <c r="A35" s="156">
        <v>16</v>
      </c>
      <c r="B35" s="158" t="str">
        <f>'Zoznam tímov a pretekárov'!A33</f>
        <v>Galanta -Sensas A</v>
      </c>
      <c r="C35" s="160" t="s">
        <v>223</v>
      </c>
      <c r="D35" s="161"/>
      <c r="E35" s="81"/>
      <c r="F35" s="160" t="s">
        <v>225</v>
      </c>
      <c r="G35" s="161"/>
      <c r="H35" s="81"/>
      <c r="I35" s="160" t="s">
        <v>309</v>
      </c>
      <c r="J35" s="161"/>
      <c r="K35" s="81"/>
      <c r="L35" s="160" t="s">
        <v>224</v>
      </c>
      <c r="M35" s="161"/>
      <c r="N35" s="81"/>
      <c r="O35" s="162">
        <f t="shared" si="20"/>
        <v>33</v>
      </c>
      <c r="P35" s="164">
        <f t="shared" ref="P35" si="21">SUM(D36+G36+J36+M36)</f>
        <v>22380</v>
      </c>
      <c r="Q35" s="166">
        <f>AD21</f>
        <v>17</v>
      </c>
      <c r="Y35" s="12">
        <f>O63</f>
        <v>200</v>
      </c>
      <c r="Z35" s="12">
        <f>P63</f>
        <v>-8</v>
      </c>
      <c r="AA35" s="8">
        <f t="shared" si="0"/>
        <v>27</v>
      </c>
      <c r="AB35" s="8">
        <f t="shared" si="1"/>
        <v>27</v>
      </c>
      <c r="AC35" s="8">
        <f t="shared" si="2"/>
        <v>27.00027</v>
      </c>
      <c r="AD35" s="24">
        <f t="shared" si="3"/>
        <v>27</v>
      </c>
      <c r="AE35" s="17">
        <f>D64</f>
        <v>-2</v>
      </c>
      <c r="AF35" s="18">
        <f t="shared" si="4"/>
        <v>27</v>
      </c>
      <c r="AG35" s="8">
        <f t="shared" si="5"/>
        <v>4</v>
      </c>
      <c r="AH35" s="22">
        <f t="shared" si="6"/>
        <v>28.5</v>
      </c>
      <c r="AI35" s="17">
        <f>G64</f>
        <v>-2</v>
      </c>
      <c r="AJ35">
        <f t="shared" si="7"/>
        <v>27</v>
      </c>
      <c r="AK35" s="8">
        <f t="shared" si="8"/>
        <v>4</v>
      </c>
      <c r="AL35" s="22">
        <f t="shared" si="9"/>
        <v>28.5</v>
      </c>
      <c r="AM35" s="17">
        <f>J64</f>
        <v>-2</v>
      </c>
      <c r="AN35" s="18">
        <f t="shared" si="10"/>
        <v>27</v>
      </c>
      <c r="AO35" s="8">
        <f t="shared" si="11"/>
        <v>4</v>
      </c>
      <c r="AP35" s="22">
        <f t="shared" si="17"/>
        <v>28.5</v>
      </c>
      <c r="AQ35" s="17">
        <f>M64</f>
        <v>-2</v>
      </c>
      <c r="AR35" s="18">
        <f t="shared" si="13"/>
        <v>27</v>
      </c>
      <c r="AS35" s="8">
        <f t="shared" si="14"/>
        <v>4</v>
      </c>
      <c r="AT35" s="22">
        <f t="shared" si="15"/>
        <v>28.5</v>
      </c>
    </row>
    <row r="36" spans="1:46" ht="15.95" customHeight="1" thickBot="1" x14ac:dyDescent="0.2">
      <c r="A36" s="157"/>
      <c r="B36" s="159"/>
      <c r="C36" s="27">
        <v>16</v>
      </c>
      <c r="D36" s="28">
        <v>15120</v>
      </c>
      <c r="E36" s="32">
        <v>1</v>
      </c>
      <c r="F36" s="27">
        <v>21</v>
      </c>
      <c r="G36" s="28">
        <v>3760</v>
      </c>
      <c r="H36" s="32">
        <v>8</v>
      </c>
      <c r="I36" s="27">
        <v>21</v>
      </c>
      <c r="J36" s="28">
        <v>120</v>
      </c>
      <c r="K36" s="32">
        <v>13</v>
      </c>
      <c r="L36" s="27">
        <v>22</v>
      </c>
      <c r="M36" s="28">
        <v>3380</v>
      </c>
      <c r="N36" s="32">
        <v>11</v>
      </c>
      <c r="O36" s="163"/>
      <c r="P36" s="165"/>
      <c r="Q36" s="167"/>
      <c r="AF36" s="10"/>
    </row>
    <row r="37" spans="1:46" ht="15.95" customHeight="1" x14ac:dyDescent="0.15">
      <c r="A37" s="156">
        <v>17</v>
      </c>
      <c r="B37" s="158" t="str">
        <f>'Zoznam tímov a pretekárov'!A35</f>
        <v>Galanta - Sensas B</v>
      </c>
      <c r="C37" s="160" t="s">
        <v>229</v>
      </c>
      <c r="D37" s="161"/>
      <c r="E37" s="81"/>
      <c r="F37" s="160" t="s">
        <v>230</v>
      </c>
      <c r="G37" s="161"/>
      <c r="H37" s="81"/>
      <c r="I37" s="160" t="s">
        <v>228</v>
      </c>
      <c r="J37" s="161"/>
      <c r="K37" s="81"/>
      <c r="L37" s="160" t="s">
        <v>227</v>
      </c>
      <c r="M37" s="161"/>
      <c r="N37" s="81"/>
      <c r="O37" s="162">
        <f t="shared" si="20"/>
        <v>46.5</v>
      </c>
      <c r="P37" s="164">
        <f t="shared" ref="P37" si="22">SUM(D38+G38+J38+M38)</f>
        <v>8910</v>
      </c>
      <c r="Q37" s="166">
        <f>AD22</f>
        <v>24</v>
      </c>
      <c r="R37" s="89"/>
      <c r="S37" s="89"/>
    </row>
    <row r="38" spans="1:46" ht="15.75" customHeight="1" thickBot="1" x14ac:dyDescent="0.2">
      <c r="A38" s="157"/>
      <c r="B38" s="159"/>
      <c r="C38" s="27">
        <v>11</v>
      </c>
      <c r="D38" s="28">
        <v>1900</v>
      </c>
      <c r="E38" s="32">
        <v>13</v>
      </c>
      <c r="F38" s="27">
        <v>26</v>
      </c>
      <c r="G38" s="28">
        <v>2670</v>
      </c>
      <c r="H38" s="32">
        <v>11</v>
      </c>
      <c r="I38" s="27">
        <v>2</v>
      </c>
      <c r="J38" s="28">
        <v>940</v>
      </c>
      <c r="K38" s="32">
        <v>12.5</v>
      </c>
      <c r="L38" s="27">
        <v>18</v>
      </c>
      <c r="M38" s="28">
        <v>3400</v>
      </c>
      <c r="N38" s="32">
        <v>10</v>
      </c>
      <c r="O38" s="163"/>
      <c r="P38" s="165"/>
      <c r="Q38" s="167"/>
    </row>
    <row r="39" spans="1:46" ht="15" customHeight="1" thickBot="1" x14ac:dyDescent="0.2">
      <c r="A39" s="156">
        <v>18</v>
      </c>
      <c r="B39" s="158" t="str">
        <f>'Zoznam tímov a pretekárov'!A37</f>
        <v>Komárno -Tubertini</v>
      </c>
      <c r="C39" s="160" t="s">
        <v>233</v>
      </c>
      <c r="D39" s="161"/>
      <c r="E39" s="81"/>
      <c r="F39" s="160" t="s">
        <v>235</v>
      </c>
      <c r="G39" s="161"/>
      <c r="H39" s="81"/>
      <c r="I39" s="160" t="s">
        <v>234</v>
      </c>
      <c r="J39" s="161"/>
      <c r="K39" s="81"/>
      <c r="L39" s="160" t="s">
        <v>232</v>
      </c>
      <c r="M39" s="161"/>
      <c r="N39" s="81"/>
      <c r="O39" s="162">
        <f t="shared" si="20"/>
        <v>17</v>
      </c>
      <c r="P39" s="164">
        <f t="shared" ref="P39" si="23">SUM(D40+G40+J40+M40)</f>
        <v>44670</v>
      </c>
      <c r="Q39" s="166">
        <f>AD23</f>
        <v>4</v>
      </c>
      <c r="AP39" s="21" t="s">
        <v>26</v>
      </c>
      <c r="AQ39" s="9" t="str">
        <f>IF(C5 = "D","0"," ")</f>
        <v xml:space="preserve"> </v>
      </c>
    </row>
    <row r="40" spans="1:46" ht="15.75" customHeight="1" thickBot="1" x14ac:dyDescent="0.2">
      <c r="A40" s="157"/>
      <c r="B40" s="159"/>
      <c r="C40" s="27">
        <v>6</v>
      </c>
      <c r="D40" s="28">
        <v>15060</v>
      </c>
      <c r="E40" s="32">
        <v>3</v>
      </c>
      <c r="F40" s="27">
        <v>17</v>
      </c>
      <c r="G40" s="28">
        <v>14210</v>
      </c>
      <c r="H40" s="32">
        <v>1</v>
      </c>
      <c r="I40" s="27">
        <v>24</v>
      </c>
      <c r="J40" s="28">
        <v>12320</v>
      </c>
      <c r="K40" s="32">
        <v>1</v>
      </c>
      <c r="L40" s="27">
        <v>17</v>
      </c>
      <c r="M40" s="28">
        <v>3080</v>
      </c>
      <c r="N40" s="32">
        <v>12</v>
      </c>
      <c r="O40" s="163"/>
      <c r="P40" s="165"/>
      <c r="Q40" s="167"/>
      <c r="AP40" s="21" t="s">
        <v>27</v>
      </c>
    </row>
    <row r="41" spans="1:46" ht="15" customHeight="1" x14ac:dyDescent="0.15">
      <c r="A41" s="156">
        <v>19</v>
      </c>
      <c r="B41" s="158" t="str">
        <f>'Zoznam tímov a pretekárov'!A39</f>
        <v xml:space="preserve">Považská Bystrica A  Browning </v>
      </c>
      <c r="C41" s="160" t="s">
        <v>239</v>
      </c>
      <c r="D41" s="161"/>
      <c r="E41" s="81"/>
      <c r="F41" s="160" t="s">
        <v>240</v>
      </c>
      <c r="G41" s="161"/>
      <c r="H41" s="81"/>
      <c r="I41" s="160" t="s">
        <v>237</v>
      </c>
      <c r="J41" s="161"/>
      <c r="K41" s="81"/>
      <c r="L41" s="160" t="s">
        <v>238</v>
      </c>
      <c r="M41" s="161"/>
      <c r="N41" s="81"/>
      <c r="O41" s="162">
        <f t="shared" si="20"/>
        <v>8</v>
      </c>
      <c r="P41" s="164">
        <f t="shared" ref="P41" si="24">SUM(D42+G42+J42+M42)</f>
        <v>35420</v>
      </c>
      <c r="Q41" s="166">
        <f>AD24</f>
        <v>1</v>
      </c>
    </row>
    <row r="42" spans="1:46" ht="15.75" customHeight="1" thickBot="1" x14ac:dyDescent="0.2">
      <c r="A42" s="157"/>
      <c r="B42" s="159"/>
      <c r="C42" s="27">
        <v>17</v>
      </c>
      <c r="D42" s="28">
        <v>10700</v>
      </c>
      <c r="E42" s="32">
        <v>2</v>
      </c>
      <c r="F42" s="27">
        <v>24</v>
      </c>
      <c r="G42" s="28">
        <v>7400</v>
      </c>
      <c r="H42" s="32">
        <v>2</v>
      </c>
      <c r="I42" s="27">
        <v>9</v>
      </c>
      <c r="J42" s="28">
        <v>9160</v>
      </c>
      <c r="K42" s="32">
        <v>2</v>
      </c>
      <c r="L42" s="27">
        <v>24</v>
      </c>
      <c r="M42" s="28">
        <v>8160</v>
      </c>
      <c r="N42" s="32">
        <v>2</v>
      </c>
      <c r="O42" s="163"/>
      <c r="P42" s="165"/>
      <c r="Q42" s="167"/>
    </row>
    <row r="43" spans="1:46" ht="15" customHeight="1" x14ac:dyDescent="0.15">
      <c r="A43" s="156">
        <v>20</v>
      </c>
      <c r="B43" s="158" t="str">
        <f>'Zoznam tímov a pretekárov'!A41</f>
        <v>Bratislava 5 - Abramis A</v>
      </c>
      <c r="C43" s="160" t="s">
        <v>244</v>
      </c>
      <c r="D43" s="161"/>
      <c r="E43" s="81"/>
      <c r="F43" s="160" t="s">
        <v>243</v>
      </c>
      <c r="G43" s="161"/>
      <c r="H43" s="81"/>
      <c r="I43" s="160" t="s">
        <v>245</v>
      </c>
      <c r="J43" s="161"/>
      <c r="K43" s="81"/>
      <c r="L43" s="160" t="s">
        <v>242</v>
      </c>
      <c r="M43" s="161"/>
      <c r="N43" s="81"/>
      <c r="O43" s="162">
        <f t="shared" si="20"/>
        <v>30</v>
      </c>
      <c r="P43" s="164">
        <f t="shared" ref="P43" si="25">SUM(D44+G44+J44+M44)</f>
        <v>24300</v>
      </c>
      <c r="Q43" s="166">
        <f>AD25</f>
        <v>14</v>
      </c>
    </row>
    <row r="44" spans="1:46" ht="15.75" customHeight="1" thickBot="1" x14ac:dyDescent="0.2">
      <c r="A44" s="157"/>
      <c r="B44" s="159"/>
      <c r="C44" s="27">
        <v>3</v>
      </c>
      <c r="D44" s="28">
        <v>12160</v>
      </c>
      <c r="E44" s="32">
        <v>4</v>
      </c>
      <c r="F44" s="27">
        <v>18</v>
      </c>
      <c r="G44" s="28">
        <v>5560</v>
      </c>
      <c r="H44" s="32">
        <v>7</v>
      </c>
      <c r="I44" s="27">
        <v>7</v>
      </c>
      <c r="J44" s="28">
        <v>2920</v>
      </c>
      <c r="K44" s="32">
        <v>9</v>
      </c>
      <c r="L44" s="27">
        <v>9</v>
      </c>
      <c r="M44" s="28">
        <v>3660</v>
      </c>
      <c r="N44" s="32">
        <v>10</v>
      </c>
      <c r="O44" s="163"/>
      <c r="P44" s="165"/>
      <c r="Q44" s="167"/>
    </row>
    <row r="45" spans="1:46" ht="15" customHeight="1" x14ac:dyDescent="0.15">
      <c r="A45" s="156">
        <v>21</v>
      </c>
      <c r="B45" s="158" t="str">
        <f>'Zoznam tímov a pretekárov'!A43</f>
        <v>Bratislava 5 - Abramis B</v>
      </c>
      <c r="C45" s="160" t="s">
        <v>310</v>
      </c>
      <c r="D45" s="161"/>
      <c r="E45" s="81"/>
      <c r="F45" s="160" t="s">
        <v>248</v>
      </c>
      <c r="G45" s="161"/>
      <c r="H45" s="81"/>
      <c r="I45" s="160" t="s">
        <v>249</v>
      </c>
      <c r="J45" s="161"/>
      <c r="K45" s="81"/>
      <c r="L45" s="160" t="s">
        <v>247</v>
      </c>
      <c r="M45" s="161"/>
      <c r="N45" s="81"/>
      <c r="O45" s="162">
        <f t="shared" si="20"/>
        <v>34</v>
      </c>
      <c r="P45" s="164">
        <f t="shared" ref="P45:P63" si="26">SUM(D46+G46+J46+M46)</f>
        <v>16900</v>
      </c>
      <c r="Q45" s="166">
        <f>AD26</f>
        <v>19</v>
      </c>
    </row>
    <row r="46" spans="1:46" ht="15.75" customHeight="1" thickBot="1" x14ac:dyDescent="0.2">
      <c r="A46" s="157"/>
      <c r="B46" s="159"/>
      <c r="C46" s="27">
        <v>25</v>
      </c>
      <c r="D46" s="28">
        <v>8100</v>
      </c>
      <c r="E46" s="32">
        <v>4</v>
      </c>
      <c r="F46" s="27">
        <v>20</v>
      </c>
      <c r="G46" s="28">
        <v>1540</v>
      </c>
      <c r="H46" s="32">
        <v>12</v>
      </c>
      <c r="I46" s="27">
        <v>25</v>
      </c>
      <c r="J46" s="28">
        <v>3420</v>
      </c>
      <c r="K46" s="32">
        <v>9</v>
      </c>
      <c r="L46" s="27">
        <v>12</v>
      </c>
      <c r="M46" s="28">
        <v>3840</v>
      </c>
      <c r="N46" s="32">
        <v>9</v>
      </c>
      <c r="O46" s="163"/>
      <c r="P46" s="165"/>
      <c r="Q46" s="167"/>
    </row>
    <row r="47" spans="1:46" ht="15" customHeight="1" x14ac:dyDescent="0.15">
      <c r="A47" s="156">
        <v>22</v>
      </c>
      <c r="B47" s="158" t="str">
        <f>'Zoznam tímov a pretekárov'!A45</f>
        <v>Senec - Energofish</v>
      </c>
      <c r="C47" s="160" t="s">
        <v>254</v>
      </c>
      <c r="D47" s="161"/>
      <c r="E47" s="81"/>
      <c r="F47" s="160" t="s">
        <v>253</v>
      </c>
      <c r="G47" s="161"/>
      <c r="H47" s="81"/>
      <c r="I47" s="160" t="s">
        <v>252</v>
      </c>
      <c r="J47" s="161"/>
      <c r="K47" s="81"/>
      <c r="L47" s="160" t="s">
        <v>251</v>
      </c>
      <c r="M47" s="161"/>
      <c r="N47" s="81"/>
      <c r="O47" s="162">
        <f t="shared" si="20"/>
        <v>35.5</v>
      </c>
      <c r="P47" s="164">
        <f t="shared" si="26"/>
        <v>15720</v>
      </c>
      <c r="Q47" s="166">
        <f>AD27</f>
        <v>20</v>
      </c>
    </row>
    <row r="48" spans="1:46" ht="15.75" customHeight="1" thickBot="1" x14ac:dyDescent="0.2">
      <c r="A48" s="157"/>
      <c r="B48" s="159"/>
      <c r="C48" s="27">
        <v>26</v>
      </c>
      <c r="D48" s="28">
        <v>1780</v>
      </c>
      <c r="E48" s="32">
        <v>11</v>
      </c>
      <c r="F48" s="27">
        <v>3</v>
      </c>
      <c r="G48" s="28">
        <v>8320</v>
      </c>
      <c r="H48" s="32">
        <v>5</v>
      </c>
      <c r="I48" s="27">
        <v>8</v>
      </c>
      <c r="J48" s="28">
        <v>3340</v>
      </c>
      <c r="K48" s="32">
        <v>7.5</v>
      </c>
      <c r="L48" s="27">
        <v>1</v>
      </c>
      <c r="M48" s="28">
        <v>2280</v>
      </c>
      <c r="N48" s="32">
        <v>12</v>
      </c>
      <c r="O48" s="163"/>
      <c r="P48" s="165"/>
      <c r="Q48" s="167"/>
    </row>
    <row r="49" spans="1:17" ht="15" customHeight="1" x14ac:dyDescent="0.15">
      <c r="A49" s="156">
        <v>23</v>
      </c>
      <c r="B49" s="158" t="str">
        <f>'Zoznam tímov a pretekárov'!A47</f>
        <v>Dunajská Streda  Szenzal</v>
      </c>
      <c r="C49" s="160" t="s">
        <v>259</v>
      </c>
      <c r="D49" s="161"/>
      <c r="E49" s="81"/>
      <c r="F49" s="160" t="s">
        <v>256</v>
      </c>
      <c r="G49" s="161"/>
      <c r="H49" s="81"/>
      <c r="I49" s="160" t="s">
        <v>257</v>
      </c>
      <c r="J49" s="161"/>
      <c r="K49" s="81"/>
      <c r="L49" s="160" t="s">
        <v>274</v>
      </c>
      <c r="M49" s="161"/>
      <c r="N49" s="81"/>
      <c r="O49" s="162">
        <f t="shared" si="20"/>
        <v>23</v>
      </c>
      <c r="P49" s="164">
        <f t="shared" si="26"/>
        <v>28050</v>
      </c>
      <c r="Q49" s="166">
        <f>AD28</f>
        <v>9</v>
      </c>
    </row>
    <row r="50" spans="1:17" ht="15.75" customHeight="1" thickBot="1" x14ac:dyDescent="0.2">
      <c r="A50" s="157"/>
      <c r="B50" s="159"/>
      <c r="C50" s="27">
        <v>20</v>
      </c>
      <c r="D50" s="28">
        <v>2440</v>
      </c>
      <c r="E50" s="32">
        <v>10</v>
      </c>
      <c r="F50" s="27">
        <v>2</v>
      </c>
      <c r="G50" s="28">
        <v>5470</v>
      </c>
      <c r="H50" s="32">
        <v>9</v>
      </c>
      <c r="I50" s="27">
        <v>4</v>
      </c>
      <c r="J50" s="28">
        <v>5840</v>
      </c>
      <c r="K50" s="32">
        <v>3</v>
      </c>
      <c r="L50" s="27">
        <v>8</v>
      </c>
      <c r="M50" s="28">
        <v>14300</v>
      </c>
      <c r="N50" s="32">
        <v>1</v>
      </c>
      <c r="O50" s="163"/>
      <c r="P50" s="165"/>
      <c r="Q50" s="167"/>
    </row>
    <row r="51" spans="1:17" ht="15" customHeight="1" x14ac:dyDescent="0.15">
      <c r="A51" s="156">
        <v>24</v>
      </c>
      <c r="B51" s="158" t="str">
        <f>'Zoznam tímov a pretekárov'!A49</f>
        <v>Dunajská Lužná MVDY</v>
      </c>
      <c r="C51" s="160" t="s">
        <v>261</v>
      </c>
      <c r="D51" s="161"/>
      <c r="E51" s="81"/>
      <c r="F51" s="160" t="s">
        <v>262</v>
      </c>
      <c r="G51" s="161"/>
      <c r="H51" s="81"/>
      <c r="I51" s="160" t="s">
        <v>263</v>
      </c>
      <c r="J51" s="161"/>
      <c r="K51" s="81"/>
      <c r="L51" s="160" t="s">
        <v>264</v>
      </c>
      <c r="M51" s="161"/>
      <c r="N51" s="81"/>
      <c r="O51" s="162">
        <f t="shared" si="20"/>
        <v>21.5</v>
      </c>
      <c r="P51" s="164">
        <f t="shared" si="26"/>
        <v>29290</v>
      </c>
      <c r="Q51" s="166">
        <f>AD29</f>
        <v>8</v>
      </c>
    </row>
    <row r="52" spans="1:17" ht="15.75" customHeight="1" thickBot="1" x14ac:dyDescent="0.2">
      <c r="A52" s="157"/>
      <c r="B52" s="159"/>
      <c r="C52" s="27">
        <v>4</v>
      </c>
      <c r="D52" s="28">
        <v>16400</v>
      </c>
      <c r="E52" s="32">
        <v>2</v>
      </c>
      <c r="F52" s="27">
        <v>25</v>
      </c>
      <c r="G52" s="28">
        <v>3010</v>
      </c>
      <c r="H52" s="32">
        <v>10</v>
      </c>
      <c r="I52" s="27">
        <v>11</v>
      </c>
      <c r="J52" s="28">
        <v>3340</v>
      </c>
      <c r="K52" s="32">
        <v>7.5</v>
      </c>
      <c r="L52" s="27">
        <v>13</v>
      </c>
      <c r="M52" s="28">
        <v>6540</v>
      </c>
      <c r="N52" s="32">
        <v>2</v>
      </c>
      <c r="O52" s="163"/>
      <c r="P52" s="165"/>
      <c r="Q52" s="167"/>
    </row>
    <row r="53" spans="1:17" ht="15" customHeight="1" x14ac:dyDescent="0.15">
      <c r="A53" s="156">
        <v>25</v>
      </c>
      <c r="B53" s="158" t="str">
        <f>'Zoznam tímov a pretekárov'!A51</f>
        <v>I.</v>
      </c>
      <c r="C53" s="160" t="s">
        <v>273</v>
      </c>
      <c r="D53" s="161"/>
      <c r="E53" s="81"/>
      <c r="F53" s="160" t="s">
        <v>268</v>
      </c>
      <c r="G53" s="161"/>
      <c r="H53" s="81"/>
      <c r="I53" s="160" t="s">
        <v>272</v>
      </c>
      <c r="J53" s="161"/>
      <c r="K53" s="81"/>
      <c r="L53" s="160" t="s">
        <v>312</v>
      </c>
      <c r="M53" s="161"/>
      <c r="N53" s="81"/>
      <c r="O53" s="162">
        <v>100</v>
      </c>
      <c r="P53" s="164">
        <v>0</v>
      </c>
      <c r="Q53" s="166">
        <f>AD30</f>
        <v>25</v>
      </c>
    </row>
    <row r="54" spans="1:17" ht="15.75" customHeight="1" thickBot="1" x14ac:dyDescent="0.2">
      <c r="A54" s="157"/>
      <c r="B54" s="159"/>
      <c r="C54" s="27">
        <v>21</v>
      </c>
      <c r="D54" s="28">
        <v>520</v>
      </c>
      <c r="E54" s="32">
        <v>13</v>
      </c>
      <c r="F54" s="27">
        <v>8</v>
      </c>
      <c r="G54" s="28">
        <v>1570</v>
      </c>
      <c r="H54" s="32">
        <v>13</v>
      </c>
      <c r="I54" s="27">
        <v>5</v>
      </c>
      <c r="J54" s="28">
        <v>940</v>
      </c>
      <c r="K54" s="32">
        <v>12.5</v>
      </c>
      <c r="L54" s="27">
        <v>26</v>
      </c>
      <c r="M54" s="28">
        <v>0</v>
      </c>
      <c r="N54" s="32"/>
      <c r="O54" s="163"/>
      <c r="P54" s="165"/>
      <c r="Q54" s="167"/>
    </row>
    <row r="55" spans="1:17" ht="15" customHeight="1" x14ac:dyDescent="0.15">
      <c r="A55" s="156">
        <v>26</v>
      </c>
      <c r="B55" s="158" t="str">
        <f>'Zoznam tímov a pretekárov'!A53</f>
        <v>II</v>
      </c>
      <c r="C55" s="160" t="s">
        <v>275</v>
      </c>
      <c r="D55" s="161"/>
      <c r="E55" s="81"/>
      <c r="F55" s="160" t="s">
        <v>270</v>
      </c>
      <c r="G55" s="161"/>
      <c r="H55" s="81"/>
      <c r="I55" s="160" t="s">
        <v>267</v>
      </c>
      <c r="J55" s="161"/>
      <c r="K55" s="81"/>
      <c r="L55" s="160" t="s">
        <v>269</v>
      </c>
      <c r="M55" s="161"/>
      <c r="N55" s="81"/>
      <c r="O55" s="162">
        <v>100</v>
      </c>
      <c r="P55" s="164">
        <v>0</v>
      </c>
      <c r="Q55" s="166">
        <f>AD31</f>
        <v>25</v>
      </c>
    </row>
    <row r="56" spans="1:17" ht="15.75" customHeight="1" thickBot="1" x14ac:dyDescent="0.2">
      <c r="A56" s="157"/>
      <c r="B56" s="159"/>
      <c r="C56" s="27">
        <v>19</v>
      </c>
      <c r="D56" s="28">
        <v>5080</v>
      </c>
      <c r="E56" s="32">
        <v>6</v>
      </c>
      <c r="F56" s="27">
        <v>14</v>
      </c>
      <c r="G56" s="28">
        <v>3720</v>
      </c>
      <c r="H56" s="32">
        <v>9</v>
      </c>
      <c r="I56" s="27">
        <v>14</v>
      </c>
      <c r="J56" s="28">
        <v>6080</v>
      </c>
      <c r="K56" s="32">
        <v>5</v>
      </c>
      <c r="L56" s="27">
        <v>11</v>
      </c>
      <c r="M56" s="28">
        <v>3000</v>
      </c>
      <c r="N56" s="32">
        <v>11</v>
      </c>
      <c r="O56" s="163"/>
      <c r="P56" s="165"/>
      <c r="Q56" s="167"/>
    </row>
    <row r="57" spans="1:17" ht="15" hidden="1" customHeight="1" x14ac:dyDescent="0.15">
      <c r="A57" s="156">
        <v>27</v>
      </c>
      <c r="B57" s="158" t="str">
        <f>'Zoznam tímov a pretekárov'!A55</f>
        <v>III</v>
      </c>
      <c r="C57" s="160" t="s">
        <v>277</v>
      </c>
      <c r="D57" s="161"/>
      <c r="E57" s="81"/>
      <c r="F57" s="160" t="s">
        <v>278</v>
      </c>
      <c r="G57" s="161"/>
      <c r="H57" s="81"/>
      <c r="I57" s="160" t="s">
        <v>42</v>
      </c>
      <c r="J57" s="161"/>
      <c r="K57" s="81"/>
      <c r="L57" s="160" t="s">
        <v>279</v>
      </c>
      <c r="M57" s="161"/>
      <c r="N57" s="81"/>
      <c r="O57" s="162">
        <v>200</v>
      </c>
      <c r="P57" s="164">
        <f t="shared" si="26"/>
        <v>-8</v>
      </c>
      <c r="Q57" s="166">
        <f>AD32</f>
        <v>27</v>
      </c>
    </row>
    <row r="58" spans="1:17" ht="15.75" hidden="1" customHeight="1" thickBot="1" x14ac:dyDescent="0.2">
      <c r="A58" s="157"/>
      <c r="B58" s="159"/>
      <c r="C58" s="27">
        <v>27</v>
      </c>
      <c r="D58" s="28">
        <v>-2</v>
      </c>
      <c r="E58" s="32">
        <f>IF(ISBLANK(D58),0,IF(ISBLANK(C57),0,IF(E57 = "D",MAX($A$5:$A$64) + 1,AH32)))</f>
        <v>28.5</v>
      </c>
      <c r="F58" s="27">
        <v>27</v>
      </c>
      <c r="G58" s="28">
        <v>-2</v>
      </c>
      <c r="H58" s="32">
        <f>IF(ISBLANK(G58),0,IF(ISBLANK(F57),0,IF(H57 = "D",MAX($A$5:$A$64) + 1,AL32)))</f>
        <v>28.5</v>
      </c>
      <c r="I58" s="27">
        <v>27</v>
      </c>
      <c r="J58" s="28">
        <v>-2</v>
      </c>
      <c r="K58" s="32">
        <f>IF(ISBLANK(J58),0,IF(ISBLANK(I57),0,IF(K57 = "D",MAX($A$5:$A$64) + 1,AP32)))</f>
        <v>28.5</v>
      </c>
      <c r="L58" s="27">
        <v>27</v>
      </c>
      <c r="M58" s="28">
        <v>-2</v>
      </c>
      <c r="N58" s="32">
        <f>IF(ISBLANK(M58),0,IF(ISBLANK(L57),0,IF(N57 = "D",MAX($A$5:$A$32) + 1,AT32)))</f>
        <v>28.5</v>
      </c>
      <c r="O58" s="163"/>
      <c r="P58" s="165"/>
      <c r="Q58" s="167"/>
    </row>
    <row r="59" spans="1:17" ht="15" hidden="1" customHeight="1" x14ac:dyDescent="0.15">
      <c r="A59" s="156">
        <v>28</v>
      </c>
      <c r="B59" s="158">
        <f>'Zoznam tímov a pretekárov'!A57</f>
        <v>0</v>
      </c>
      <c r="C59" s="160" t="s">
        <v>283</v>
      </c>
      <c r="D59" s="161"/>
      <c r="E59" s="81"/>
      <c r="F59" s="160" t="s">
        <v>282</v>
      </c>
      <c r="G59" s="161"/>
      <c r="H59" s="81"/>
      <c r="I59" s="160" t="s">
        <v>281</v>
      </c>
      <c r="J59" s="161"/>
      <c r="K59" s="81"/>
      <c r="L59" s="160" t="s">
        <v>280</v>
      </c>
      <c r="M59" s="161"/>
      <c r="N59" s="81"/>
      <c r="O59" s="162">
        <v>200</v>
      </c>
      <c r="P59" s="164">
        <f t="shared" si="26"/>
        <v>-8</v>
      </c>
      <c r="Q59" s="166">
        <f>AD33</f>
        <v>27</v>
      </c>
    </row>
    <row r="60" spans="1:17" ht="15.75" hidden="1" customHeight="1" thickBot="1" x14ac:dyDescent="0.2">
      <c r="A60" s="157"/>
      <c r="B60" s="159"/>
      <c r="C60" s="27">
        <v>28</v>
      </c>
      <c r="D60" s="28">
        <v>-2</v>
      </c>
      <c r="E60" s="32">
        <f>IF(ISBLANK(D60),0,IF(ISBLANK(C59),0,IF(E59 = "D",MAX($A$5:$A$64) + 1,AH33)))</f>
        <v>28.5</v>
      </c>
      <c r="F60" s="27">
        <v>28</v>
      </c>
      <c r="G60" s="28">
        <v>-2</v>
      </c>
      <c r="H60" s="32">
        <f>IF(ISBLANK(G60),0,IF(ISBLANK(F59),0,IF(H59 = "D",MAX($A$5:$A$64) + 1,AL33)))</f>
        <v>28.5</v>
      </c>
      <c r="I60" s="27">
        <v>28</v>
      </c>
      <c r="J60" s="28">
        <v>-2</v>
      </c>
      <c r="K60" s="32">
        <f>IF(ISBLANK(J60),0,IF(ISBLANK(I59),0,IF(K59 = "D",MAX($A$5:$A$64) + 1,AP33)))</f>
        <v>28.5</v>
      </c>
      <c r="L60" s="27">
        <v>28</v>
      </c>
      <c r="M60" s="28">
        <v>-2</v>
      </c>
      <c r="N60" s="32">
        <f>IF(ISBLANK(M60),0,IF(ISBLANK(L59),0,IF(N59 = "D",MAX($A$5:$A$32) + 1,AT33)))</f>
        <v>28.5</v>
      </c>
      <c r="O60" s="163"/>
      <c r="P60" s="165"/>
      <c r="Q60" s="167"/>
    </row>
    <row r="61" spans="1:17" ht="15" hidden="1" customHeight="1" x14ac:dyDescent="0.15">
      <c r="A61" s="156">
        <v>29</v>
      </c>
      <c r="B61" s="158">
        <f>'Zoznam tímov a pretekárov'!A59</f>
        <v>0</v>
      </c>
      <c r="C61" s="160" t="s">
        <v>284</v>
      </c>
      <c r="D61" s="161"/>
      <c r="E61" s="81"/>
      <c r="F61" s="160" t="s">
        <v>285</v>
      </c>
      <c r="G61" s="161"/>
      <c r="H61" s="81"/>
      <c r="I61" s="160" t="s">
        <v>286</v>
      </c>
      <c r="J61" s="161"/>
      <c r="K61" s="81"/>
      <c r="L61" s="160" t="s">
        <v>287</v>
      </c>
      <c r="M61" s="161"/>
      <c r="N61" s="81"/>
      <c r="O61" s="162">
        <v>200</v>
      </c>
      <c r="P61" s="164">
        <f t="shared" si="26"/>
        <v>-8</v>
      </c>
      <c r="Q61" s="166">
        <f>AD34</f>
        <v>27</v>
      </c>
    </row>
    <row r="62" spans="1:17" ht="15.75" hidden="1" customHeight="1" thickBot="1" x14ac:dyDescent="0.2">
      <c r="A62" s="157"/>
      <c r="B62" s="159"/>
      <c r="C62" s="27">
        <v>29</v>
      </c>
      <c r="D62" s="28">
        <v>-2</v>
      </c>
      <c r="E62" s="32">
        <f>IF(ISBLANK(D62),0,IF(ISBLANK(C61),0,IF(E61 = "D",MAX($A$5:$A$64) + 1,AH34)))</f>
        <v>28.5</v>
      </c>
      <c r="F62" s="27">
        <v>29</v>
      </c>
      <c r="G62" s="28">
        <v>-2</v>
      </c>
      <c r="H62" s="32">
        <f>IF(ISBLANK(G62),0,IF(ISBLANK(F61),0,IF(H61 = "D",MAX($A$5:$A$64) + 1,AL34)))</f>
        <v>28.5</v>
      </c>
      <c r="I62" s="27">
        <v>29</v>
      </c>
      <c r="J62" s="28">
        <v>-2</v>
      </c>
      <c r="K62" s="32">
        <f>IF(ISBLANK(J62),0,IF(ISBLANK(I61),0,IF(K61="D",MAX($A$5:$A$64)+1,AP34)))</f>
        <v>28.5</v>
      </c>
      <c r="L62" s="27">
        <v>29</v>
      </c>
      <c r="M62" s="28">
        <v>-2</v>
      </c>
      <c r="N62" s="32">
        <f>IF(ISBLANK(M62),0,IF(ISBLANK(L61),0,IF(N61 = "D",MAX($A$5:$A$32) + 1,AT34)))</f>
        <v>28.5</v>
      </c>
      <c r="O62" s="163"/>
      <c r="P62" s="165"/>
      <c r="Q62" s="167"/>
    </row>
    <row r="63" spans="1:17" ht="15" hidden="1" customHeight="1" x14ac:dyDescent="0.15">
      <c r="A63" s="156">
        <v>30</v>
      </c>
      <c r="B63" s="158">
        <f>'Zoznam tímov a pretekárov'!A61</f>
        <v>0</v>
      </c>
      <c r="C63" s="160" t="s">
        <v>288</v>
      </c>
      <c r="D63" s="161"/>
      <c r="E63" s="81"/>
      <c r="F63" s="160" t="s">
        <v>289</v>
      </c>
      <c r="G63" s="161"/>
      <c r="H63" s="81"/>
      <c r="I63" s="160" t="s">
        <v>290</v>
      </c>
      <c r="J63" s="161"/>
      <c r="K63" s="81"/>
      <c r="L63" s="160" t="s">
        <v>291</v>
      </c>
      <c r="M63" s="161"/>
      <c r="N63" s="81"/>
      <c r="O63" s="162">
        <v>200</v>
      </c>
      <c r="P63" s="164">
        <f t="shared" si="26"/>
        <v>-8</v>
      </c>
      <c r="Q63" s="166">
        <f>AD35</f>
        <v>27</v>
      </c>
    </row>
    <row r="64" spans="1:17" ht="15.75" hidden="1" customHeight="1" thickBot="1" x14ac:dyDescent="0.2">
      <c r="A64" s="157"/>
      <c r="B64" s="159"/>
      <c r="C64" s="27">
        <v>30</v>
      </c>
      <c r="D64" s="28">
        <v>-2</v>
      </c>
      <c r="E64" s="32">
        <f>IF(ISBLANK(D64),0,IF(ISBLANK(C63),0,IF(E63 = "D",MAX($A$5:$A$64) + 1,AH35)))</f>
        <v>28.5</v>
      </c>
      <c r="F64" s="27">
        <v>30</v>
      </c>
      <c r="G64" s="28">
        <v>-2</v>
      </c>
      <c r="H64" s="32">
        <f>IF(ISBLANK(G64),0,IF(ISBLANK(F63),0,IF(H63 = "D",MAX($A$5:$A$64) + 1,AL35)))</f>
        <v>28.5</v>
      </c>
      <c r="I64" s="27">
        <v>30</v>
      </c>
      <c r="J64" s="28">
        <v>-2</v>
      </c>
      <c r="K64" s="32">
        <f>IF(ISBLANK(J64),0,IF(ISBLANK(I63),0,IF(K63 = "D",MAX($A$5:$A$64) + 1,AP35)))</f>
        <v>28.5</v>
      </c>
      <c r="L64" s="27">
        <v>30</v>
      </c>
      <c r="M64" s="28">
        <v>-2</v>
      </c>
      <c r="N64" s="32">
        <f>IF(ISBLANK(M64),0,IF(ISBLANK(L63),0,IF(N63 = "D",MAX($A$5:$A$32) + 1,AT35)))</f>
        <v>28.5</v>
      </c>
      <c r="O64" s="163"/>
      <c r="P64" s="165"/>
      <c r="Q64" s="167"/>
    </row>
    <row r="65" spans="1:17" ht="14.25" x14ac:dyDescent="0.15">
      <c r="A65" s="129" t="s">
        <v>293</v>
      </c>
      <c r="B65" s="129"/>
      <c r="C65" s="129"/>
      <c r="D65" s="129"/>
      <c r="E65" s="129"/>
      <c r="F65" s="129"/>
      <c r="G65" s="129"/>
      <c r="H65" s="129"/>
      <c r="I65" s="129"/>
      <c r="J65" s="129"/>
      <c r="K65" s="129"/>
      <c r="L65" s="129"/>
      <c r="M65" s="129"/>
      <c r="N65" s="129"/>
      <c r="O65" s="129"/>
      <c r="P65" s="129"/>
      <c r="Q65" s="129"/>
    </row>
  </sheetData>
  <sheetProtection selectLockedCells="1"/>
  <sortState xmlns:xlrd2="http://schemas.microsoft.com/office/spreadsheetml/2017/richdata2" ref="AE3:AF14">
    <sortCondition ref="AE3:AE14"/>
    <sortCondition descending="1" ref="AF3:AF14"/>
  </sortState>
  <mergeCells count="290">
    <mergeCell ref="A63:A64"/>
    <mergeCell ref="B63:B64"/>
    <mergeCell ref="C63:D63"/>
    <mergeCell ref="F63:G63"/>
    <mergeCell ref="I63:J63"/>
    <mergeCell ref="L63:M63"/>
    <mergeCell ref="O63:O64"/>
    <mergeCell ref="P63:P64"/>
    <mergeCell ref="Q63:Q64"/>
    <mergeCell ref="C61:D61"/>
    <mergeCell ref="F61:G61"/>
    <mergeCell ref="I61:J61"/>
    <mergeCell ref="L61:M61"/>
    <mergeCell ref="A61:A62"/>
    <mergeCell ref="B61:B62"/>
    <mergeCell ref="O61:O62"/>
    <mergeCell ref="P61:P62"/>
    <mergeCell ref="Q61:Q62"/>
    <mergeCell ref="A59:A60"/>
    <mergeCell ref="B59:B60"/>
    <mergeCell ref="C59:D59"/>
    <mergeCell ref="F59:G59"/>
    <mergeCell ref="I59:J59"/>
    <mergeCell ref="L59:M59"/>
    <mergeCell ref="O59:O60"/>
    <mergeCell ref="P59:P60"/>
    <mergeCell ref="Q59:Q60"/>
    <mergeCell ref="A57:A58"/>
    <mergeCell ref="B57:B58"/>
    <mergeCell ref="C57:D57"/>
    <mergeCell ref="F57:G57"/>
    <mergeCell ref="I57:J57"/>
    <mergeCell ref="L57:M57"/>
    <mergeCell ref="O57:O58"/>
    <mergeCell ref="P57:P58"/>
    <mergeCell ref="Q57:Q58"/>
    <mergeCell ref="A55:A56"/>
    <mergeCell ref="B55:B56"/>
    <mergeCell ref="C55:D55"/>
    <mergeCell ref="F55:G55"/>
    <mergeCell ref="I55:J55"/>
    <mergeCell ref="L55:M55"/>
    <mergeCell ref="O55:O56"/>
    <mergeCell ref="P55:P56"/>
    <mergeCell ref="Q55:Q56"/>
    <mergeCell ref="A53:A54"/>
    <mergeCell ref="B53:B54"/>
    <mergeCell ref="C53:D53"/>
    <mergeCell ref="F53:G53"/>
    <mergeCell ref="I53:J53"/>
    <mergeCell ref="L53:M53"/>
    <mergeCell ref="O53:O54"/>
    <mergeCell ref="P53:P54"/>
    <mergeCell ref="Q53:Q54"/>
    <mergeCell ref="A51:A52"/>
    <mergeCell ref="B51:B52"/>
    <mergeCell ref="C51:D51"/>
    <mergeCell ref="F51:G51"/>
    <mergeCell ref="I51:J51"/>
    <mergeCell ref="L51:M51"/>
    <mergeCell ref="O51:O52"/>
    <mergeCell ref="P51:P52"/>
    <mergeCell ref="Q51:Q52"/>
    <mergeCell ref="C23:D23"/>
    <mergeCell ref="F23:G23"/>
    <mergeCell ref="I23:J23"/>
    <mergeCell ref="L23:M23"/>
    <mergeCell ref="C25:D25"/>
    <mergeCell ref="F25:G25"/>
    <mergeCell ref="I25:J25"/>
    <mergeCell ref="L25:M25"/>
    <mergeCell ref="C27:D27"/>
    <mergeCell ref="F27:G27"/>
    <mergeCell ref="I27:J27"/>
    <mergeCell ref="L27:M27"/>
    <mergeCell ref="I17:J17"/>
    <mergeCell ref="L17:M17"/>
    <mergeCell ref="C19:D19"/>
    <mergeCell ref="F19:G19"/>
    <mergeCell ref="I19:J19"/>
    <mergeCell ref="L19:M19"/>
    <mergeCell ref="C21:D21"/>
    <mergeCell ref="F21:G21"/>
    <mergeCell ref="I21:J21"/>
    <mergeCell ref="L21:M21"/>
    <mergeCell ref="B19:B20"/>
    <mergeCell ref="B21:B22"/>
    <mergeCell ref="C5:D5"/>
    <mergeCell ref="F5:G5"/>
    <mergeCell ref="I5:J5"/>
    <mergeCell ref="L5:M5"/>
    <mergeCell ref="C7:D7"/>
    <mergeCell ref="F7:G7"/>
    <mergeCell ref="I7:J7"/>
    <mergeCell ref="L7:M7"/>
    <mergeCell ref="C9:D9"/>
    <mergeCell ref="F9:G9"/>
    <mergeCell ref="I9:J9"/>
    <mergeCell ref="L9:M9"/>
    <mergeCell ref="C11:D11"/>
    <mergeCell ref="F11:G11"/>
    <mergeCell ref="I11:J11"/>
    <mergeCell ref="L11:M11"/>
    <mergeCell ref="C13:D13"/>
    <mergeCell ref="F13:G13"/>
    <mergeCell ref="I13:J13"/>
    <mergeCell ref="L13:M13"/>
    <mergeCell ref="C15:D15"/>
    <mergeCell ref="F15:G15"/>
    <mergeCell ref="A1:B1"/>
    <mergeCell ref="C1:Q1"/>
    <mergeCell ref="A5:A6"/>
    <mergeCell ref="A7:A8"/>
    <mergeCell ref="A9:A10"/>
    <mergeCell ref="B2:B4"/>
    <mergeCell ref="C2:E2"/>
    <mergeCell ref="A2:A4"/>
    <mergeCell ref="C3:E3"/>
    <mergeCell ref="Q9:Q10"/>
    <mergeCell ref="Q7:Q8"/>
    <mergeCell ref="O7:O8"/>
    <mergeCell ref="P7:P8"/>
    <mergeCell ref="P9:P10"/>
    <mergeCell ref="O2:O4"/>
    <mergeCell ref="F2:H2"/>
    <mergeCell ref="F3:H3"/>
    <mergeCell ref="L2:N2"/>
    <mergeCell ref="I2:K2"/>
    <mergeCell ref="L3:N3"/>
    <mergeCell ref="I3:K3"/>
    <mergeCell ref="Q2:Q4"/>
    <mergeCell ref="P2:P4"/>
    <mergeCell ref="Q5:Q6"/>
    <mergeCell ref="A29:A30"/>
    <mergeCell ref="B29:B30"/>
    <mergeCell ref="C29:D29"/>
    <mergeCell ref="F29:G29"/>
    <mergeCell ref="I29:J29"/>
    <mergeCell ref="L29:M29"/>
    <mergeCell ref="O29:O30"/>
    <mergeCell ref="P29:P30"/>
    <mergeCell ref="Q29:Q30"/>
    <mergeCell ref="O27:O28"/>
    <mergeCell ref="P25:P26"/>
    <mergeCell ref="O25:O26"/>
    <mergeCell ref="A25:A26"/>
    <mergeCell ref="A27:A28"/>
    <mergeCell ref="Q27:Q28"/>
    <mergeCell ref="P27:P28"/>
    <mergeCell ref="Q25:Q26"/>
    <mergeCell ref="B25:B26"/>
    <mergeCell ref="B27:B28"/>
    <mergeCell ref="A23:A24"/>
    <mergeCell ref="P15:P16"/>
    <mergeCell ref="P19:P20"/>
    <mergeCell ref="Q19:Q20"/>
    <mergeCell ref="A19:A20"/>
    <mergeCell ref="A21:A22"/>
    <mergeCell ref="Y5:AD5"/>
    <mergeCell ref="AE5:AH5"/>
    <mergeCell ref="AI5:AL5"/>
    <mergeCell ref="Q23:Q24"/>
    <mergeCell ref="O13:O14"/>
    <mergeCell ref="O11:O12"/>
    <mergeCell ref="O15:O16"/>
    <mergeCell ref="O9:O10"/>
    <mergeCell ref="O5:O6"/>
    <mergeCell ref="O19:O20"/>
    <mergeCell ref="Q21:Q22"/>
    <mergeCell ref="O23:O24"/>
    <mergeCell ref="P23:P24"/>
    <mergeCell ref="O21:O22"/>
    <mergeCell ref="P21:P22"/>
    <mergeCell ref="O17:O18"/>
    <mergeCell ref="P17:P18"/>
    <mergeCell ref="B23:B24"/>
    <mergeCell ref="AM5:AP5"/>
    <mergeCell ref="AQ5:AT5"/>
    <mergeCell ref="A11:A12"/>
    <mergeCell ref="A13:A14"/>
    <mergeCell ref="A15:A16"/>
    <mergeCell ref="A17:A18"/>
    <mergeCell ref="Q11:Q12"/>
    <mergeCell ref="P5:P6"/>
    <mergeCell ref="P13:P14"/>
    <mergeCell ref="Q13:Q14"/>
    <mergeCell ref="P11:P12"/>
    <mergeCell ref="Q15:Q16"/>
    <mergeCell ref="Q17:Q18"/>
    <mergeCell ref="B5:B6"/>
    <mergeCell ref="B7:B8"/>
    <mergeCell ref="B9:B10"/>
    <mergeCell ref="B11:B12"/>
    <mergeCell ref="B13:B14"/>
    <mergeCell ref="B15:B16"/>
    <mergeCell ref="B17:B18"/>
    <mergeCell ref="I15:J15"/>
    <mergeCell ref="L15:M15"/>
    <mergeCell ref="C17:D17"/>
    <mergeCell ref="F17:G17"/>
    <mergeCell ref="I31:J31"/>
    <mergeCell ref="L31:M31"/>
    <mergeCell ref="O31:O32"/>
    <mergeCell ref="P31:P32"/>
    <mergeCell ref="Q31:Q32"/>
    <mergeCell ref="A35:A36"/>
    <mergeCell ref="B35:B36"/>
    <mergeCell ref="C35:D35"/>
    <mergeCell ref="F35:G35"/>
    <mergeCell ref="I35:J35"/>
    <mergeCell ref="L35:M35"/>
    <mergeCell ref="O35:O36"/>
    <mergeCell ref="P35:P36"/>
    <mergeCell ref="Q35:Q36"/>
    <mergeCell ref="A31:A32"/>
    <mergeCell ref="B31:B32"/>
    <mergeCell ref="C31:D31"/>
    <mergeCell ref="F31:G31"/>
    <mergeCell ref="A33:A34"/>
    <mergeCell ref="B33:B34"/>
    <mergeCell ref="C33:D33"/>
    <mergeCell ref="F33:G33"/>
    <mergeCell ref="I33:J33"/>
    <mergeCell ref="L33:M33"/>
    <mergeCell ref="O33:O34"/>
    <mergeCell ref="P33:P34"/>
    <mergeCell ref="Q33:Q34"/>
    <mergeCell ref="A39:A40"/>
    <mergeCell ref="B39:B40"/>
    <mergeCell ref="C39:D39"/>
    <mergeCell ref="F39:G39"/>
    <mergeCell ref="I39:J39"/>
    <mergeCell ref="L39:M39"/>
    <mergeCell ref="O39:O40"/>
    <mergeCell ref="P39:P40"/>
    <mergeCell ref="Q39:Q40"/>
    <mergeCell ref="A37:A38"/>
    <mergeCell ref="B37:B38"/>
    <mergeCell ref="C37:D37"/>
    <mergeCell ref="F37:G37"/>
    <mergeCell ref="I37:J37"/>
    <mergeCell ref="L37:M37"/>
    <mergeCell ref="O37:O38"/>
    <mergeCell ref="P37:P38"/>
    <mergeCell ref="Q37:Q38"/>
    <mergeCell ref="A41:A42"/>
    <mergeCell ref="B41:B42"/>
    <mergeCell ref="C41:D41"/>
    <mergeCell ref="F41:G41"/>
    <mergeCell ref="I41:J41"/>
    <mergeCell ref="L41:M41"/>
    <mergeCell ref="O41:O42"/>
    <mergeCell ref="P41:P42"/>
    <mergeCell ref="Q41:Q42"/>
    <mergeCell ref="A43:A44"/>
    <mergeCell ref="B43:B44"/>
    <mergeCell ref="C43:D43"/>
    <mergeCell ref="F43:G43"/>
    <mergeCell ref="I43:J43"/>
    <mergeCell ref="L43:M43"/>
    <mergeCell ref="O43:O44"/>
    <mergeCell ref="P43:P44"/>
    <mergeCell ref="Q43:Q44"/>
    <mergeCell ref="A45:A46"/>
    <mergeCell ref="B45:B46"/>
    <mergeCell ref="C45:D45"/>
    <mergeCell ref="F45:G45"/>
    <mergeCell ref="I45:J45"/>
    <mergeCell ref="L45:M45"/>
    <mergeCell ref="O45:O46"/>
    <mergeCell ref="P45:P46"/>
    <mergeCell ref="Q45:Q46"/>
    <mergeCell ref="A47:A48"/>
    <mergeCell ref="B47:B48"/>
    <mergeCell ref="C47:D47"/>
    <mergeCell ref="F47:G47"/>
    <mergeCell ref="I47:J47"/>
    <mergeCell ref="L47:M47"/>
    <mergeCell ref="O47:O48"/>
    <mergeCell ref="P47:P48"/>
    <mergeCell ref="Q47:Q48"/>
    <mergeCell ref="A49:A50"/>
    <mergeCell ref="B49:B50"/>
    <mergeCell ref="C49:D49"/>
    <mergeCell ref="F49:G49"/>
    <mergeCell ref="I49:J49"/>
    <mergeCell ref="L49:M49"/>
    <mergeCell ref="O49:O50"/>
    <mergeCell ref="P49:P50"/>
    <mergeCell ref="Q49:Q50"/>
  </mergeCells>
  <phoneticPr fontId="19" type="noConversion"/>
  <conditionalFormatting sqref="AQ39">
    <cfRule type="containsBlanks" dxfId="665" priority="904">
      <formula>LEN(TRIM(AQ39))=0</formula>
    </cfRule>
  </conditionalFormatting>
  <conditionalFormatting sqref="E5:E28 N5:N28 H5:H28 K5:K28">
    <cfRule type="containsBlanks" dxfId="664" priority="521">
      <formula>LEN(TRIM(E5))=0</formula>
    </cfRule>
  </conditionalFormatting>
  <conditionalFormatting sqref="K29 N29">
    <cfRule type="containsBlanks" dxfId="663" priority="512">
      <formula>LEN(TRIM(K29))=0</formula>
    </cfRule>
  </conditionalFormatting>
  <conditionalFormatting sqref="E29">
    <cfRule type="containsBlanks" dxfId="662" priority="1051">
      <formula>LEN(TRIM(E29))=0</formula>
    </cfRule>
  </conditionalFormatting>
  <conditionalFormatting sqref="H29">
    <cfRule type="containsBlanks" dxfId="661" priority="492">
      <formula>LEN(TRIM(H29))=0</formula>
    </cfRule>
  </conditionalFormatting>
  <conditionalFormatting sqref="E30">
    <cfRule type="containsBlanks" dxfId="660" priority="487">
      <formula>LEN(TRIM(E30))=0</formula>
    </cfRule>
  </conditionalFormatting>
  <conditionalFormatting sqref="H30">
    <cfRule type="containsBlanks" dxfId="659" priority="486">
      <formula>LEN(TRIM(H30))=0</formula>
    </cfRule>
  </conditionalFormatting>
  <conditionalFormatting sqref="K30">
    <cfRule type="containsBlanks" dxfId="658" priority="485">
      <formula>LEN(TRIM(K30))=0</formula>
    </cfRule>
  </conditionalFormatting>
  <conditionalFormatting sqref="N30">
    <cfRule type="containsBlanks" dxfId="657" priority="483">
      <formula>LEN(TRIM(N30))=0</formula>
    </cfRule>
  </conditionalFormatting>
  <conditionalFormatting sqref="K31 N31">
    <cfRule type="containsBlanks" dxfId="656" priority="434">
      <formula>LEN(TRIM(K31))=0</formula>
    </cfRule>
  </conditionalFormatting>
  <conditionalFormatting sqref="E31">
    <cfRule type="containsBlanks" dxfId="655" priority="430">
      <formula>LEN(TRIM(E31))=0</formula>
    </cfRule>
  </conditionalFormatting>
  <conditionalFormatting sqref="H31">
    <cfRule type="containsBlanks" dxfId="654" priority="425">
      <formula>LEN(TRIM(H31))=0</formula>
    </cfRule>
  </conditionalFormatting>
  <conditionalFormatting sqref="E32">
    <cfRule type="containsBlanks" dxfId="653" priority="420">
      <formula>LEN(TRIM(E32))=0</formula>
    </cfRule>
  </conditionalFormatting>
  <conditionalFormatting sqref="H32">
    <cfRule type="containsBlanks" dxfId="652" priority="419">
      <formula>LEN(TRIM(H32))=0</formula>
    </cfRule>
  </conditionalFormatting>
  <conditionalFormatting sqref="N32">
    <cfRule type="containsBlanks" dxfId="651" priority="417">
      <formula>LEN(TRIM(N32))=0</formula>
    </cfRule>
  </conditionalFormatting>
  <conditionalFormatting sqref="C36:D36 K35 N35 F36:G36 I36:J36">
    <cfRule type="containsBlanks" dxfId="650" priority="412">
      <formula>LEN(TRIM(C35))=0</formula>
    </cfRule>
  </conditionalFormatting>
  <conditionalFormatting sqref="I35">
    <cfRule type="containsBlanks" dxfId="649" priority="415">
      <formula>LEN(TRIM(I35))=0</formula>
    </cfRule>
  </conditionalFormatting>
  <conditionalFormatting sqref="E35">
    <cfRule type="containsBlanks" dxfId="648" priority="408">
      <formula>LEN(TRIM(E35))=0</formula>
    </cfRule>
  </conditionalFormatting>
  <conditionalFormatting sqref="H35">
    <cfRule type="containsBlanks" dxfId="647" priority="403">
      <formula>LEN(TRIM(H35))=0</formula>
    </cfRule>
  </conditionalFormatting>
  <conditionalFormatting sqref="E36">
    <cfRule type="containsBlanks" dxfId="646" priority="398">
      <formula>LEN(TRIM(E36))=0</formula>
    </cfRule>
  </conditionalFormatting>
  <conditionalFormatting sqref="H36">
    <cfRule type="containsBlanks" dxfId="645" priority="397">
      <formula>LEN(TRIM(H36))=0</formula>
    </cfRule>
  </conditionalFormatting>
  <conditionalFormatting sqref="K36">
    <cfRule type="containsBlanks" dxfId="644" priority="396">
      <formula>LEN(TRIM(K36))=0</formula>
    </cfRule>
  </conditionalFormatting>
  <conditionalFormatting sqref="N36">
    <cfRule type="containsBlanks" dxfId="643" priority="395">
      <formula>LEN(TRIM(N36))=0</formula>
    </cfRule>
  </conditionalFormatting>
  <conditionalFormatting sqref="C35">
    <cfRule type="containsBlanks" dxfId="642" priority="394">
      <formula>LEN(TRIM(C35))=0</formula>
    </cfRule>
  </conditionalFormatting>
  <conditionalFormatting sqref="C12:D12 C6:D6 C5 C8:D8 C10:D10 C14:D14 C16:D16 C18:D18 C20:D20 C22:D22 C24:D24 C26:D26 C28:D28">
    <cfRule type="containsBlanks" dxfId="641" priority="378">
      <formula>LEN(TRIM(C5))=0</formula>
    </cfRule>
  </conditionalFormatting>
  <conditionalFormatting sqref="C7">
    <cfRule type="containsBlanks" dxfId="640" priority="379">
      <formula>LEN(TRIM(C7))=0</formula>
    </cfRule>
  </conditionalFormatting>
  <conditionalFormatting sqref="C9">
    <cfRule type="containsBlanks" dxfId="639" priority="380">
      <formula>LEN(TRIM(C9))=0</formula>
    </cfRule>
  </conditionalFormatting>
  <conditionalFormatting sqref="C11">
    <cfRule type="containsBlanks" dxfId="638" priority="381">
      <formula>LEN(TRIM(C11))=0</formula>
    </cfRule>
  </conditionalFormatting>
  <conditionalFormatting sqref="C13">
    <cfRule type="containsBlanks" dxfId="637" priority="382">
      <formula>LEN(TRIM(C13))=0</formula>
    </cfRule>
  </conditionalFormatting>
  <conditionalFormatting sqref="C15">
    <cfRule type="containsBlanks" dxfId="636" priority="383">
      <formula>LEN(TRIM(C15))=0</formula>
    </cfRule>
  </conditionalFormatting>
  <conditionalFormatting sqref="C17">
    <cfRule type="containsBlanks" dxfId="635" priority="384">
      <formula>LEN(TRIM(C17))=0</formula>
    </cfRule>
  </conditionalFormatting>
  <conditionalFormatting sqref="C19">
    <cfRule type="containsBlanks" dxfId="634" priority="385">
      <formula>LEN(TRIM(C19))=0</formula>
    </cfRule>
  </conditionalFormatting>
  <conditionalFormatting sqref="C21">
    <cfRule type="containsBlanks" dxfId="633" priority="386">
      <formula>LEN(TRIM(C21))=0</formula>
    </cfRule>
  </conditionalFormatting>
  <conditionalFormatting sqref="C23">
    <cfRule type="containsBlanks" dxfId="632" priority="387">
      <formula>LEN(TRIM(C23))=0</formula>
    </cfRule>
  </conditionalFormatting>
  <conditionalFormatting sqref="C25">
    <cfRule type="containsBlanks" dxfId="631" priority="388">
      <formula>LEN(TRIM(C25))=0</formula>
    </cfRule>
  </conditionalFormatting>
  <conditionalFormatting sqref="C27">
    <cfRule type="containsBlanks" dxfId="630" priority="389">
      <formula>LEN(TRIM(C27))=0</formula>
    </cfRule>
  </conditionalFormatting>
  <conditionalFormatting sqref="C30:D30">
    <cfRule type="containsBlanks" dxfId="629" priority="376">
      <formula>LEN(TRIM(C30))=0</formula>
    </cfRule>
  </conditionalFormatting>
  <conditionalFormatting sqref="C29">
    <cfRule type="containsBlanks" dxfId="628" priority="377">
      <formula>LEN(TRIM(C29))=0</formula>
    </cfRule>
  </conditionalFormatting>
  <conditionalFormatting sqref="C32:D32">
    <cfRule type="containsBlanks" dxfId="627" priority="375">
      <formula>LEN(TRIM(C32))=0</formula>
    </cfRule>
  </conditionalFormatting>
  <conditionalFormatting sqref="C31">
    <cfRule type="containsBlanks" dxfId="626" priority="374">
      <formula>LEN(TRIM(C31))=0</formula>
    </cfRule>
  </conditionalFormatting>
  <conditionalFormatting sqref="F6:G6 F28:G28 F26:G26 F24:G24 F22:G22 F20:G20 F18:G18 F16:G16 F14:G14 F10:G10 F8:G8 F12:G12">
    <cfRule type="containsBlanks" dxfId="625" priority="361">
      <formula>LEN(TRIM(F6))=0</formula>
    </cfRule>
  </conditionalFormatting>
  <conditionalFormatting sqref="F5">
    <cfRule type="containsBlanks" dxfId="624" priority="362">
      <formula>LEN(TRIM(F5))=0</formula>
    </cfRule>
  </conditionalFormatting>
  <conditionalFormatting sqref="F7">
    <cfRule type="containsBlanks" dxfId="623" priority="363">
      <formula>LEN(TRIM(F7))=0</formula>
    </cfRule>
  </conditionalFormatting>
  <conditionalFormatting sqref="F9">
    <cfRule type="containsBlanks" dxfId="622" priority="364">
      <formula>LEN(TRIM(F9))=0</formula>
    </cfRule>
  </conditionalFormatting>
  <conditionalFormatting sqref="F11">
    <cfRule type="containsBlanks" dxfId="621" priority="365">
      <formula>LEN(TRIM(F11))=0</formula>
    </cfRule>
  </conditionalFormatting>
  <conditionalFormatting sqref="F13">
    <cfRule type="containsBlanks" dxfId="620" priority="366">
      <formula>LEN(TRIM(F13))=0</formula>
    </cfRule>
  </conditionalFormatting>
  <conditionalFormatting sqref="F15">
    <cfRule type="containsBlanks" dxfId="619" priority="367">
      <formula>LEN(TRIM(F15))=0</formula>
    </cfRule>
  </conditionalFormatting>
  <conditionalFormatting sqref="F17">
    <cfRule type="containsBlanks" dxfId="618" priority="368">
      <formula>LEN(TRIM(F17))=0</formula>
    </cfRule>
  </conditionalFormatting>
  <conditionalFormatting sqref="F19">
    <cfRule type="containsBlanks" dxfId="617" priority="369">
      <formula>LEN(TRIM(F19))=0</formula>
    </cfRule>
  </conditionalFormatting>
  <conditionalFormatting sqref="F21">
    <cfRule type="containsBlanks" dxfId="616" priority="370">
      <formula>LEN(TRIM(F21))=0</formula>
    </cfRule>
  </conditionalFormatting>
  <conditionalFormatting sqref="F23">
    <cfRule type="containsBlanks" dxfId="615" priority="371">
      <formula>LEN(TRIM(F23))=0</formula>
    </cfRule>
  </conditionalFormatting>
  <conditionalFormatting sqref="F25">
    <cfRule type="containsBlanks" dxfId="614" priority="372">
      <formula>LEN(TRIM(F25))=0</formula>
    </cfRule>
  </conditionalFormatting>
  <conditionalFormatting sqref="F27">
    <cfRule type="containsBlanks" dxfId="613" priority="373">
      <formula>LEN(TRIM(F27))=0</formula>
    </cfRule>
  </conditionalFormatting>
  <conditionalFormatting sqref="F30:G30">
    <cfRule type="containsBlanks" dxfId="612" priority="359">
      <formula>LEN(TRIM(F30))=0</formula>
    </cfRule>
  </conditionalFormatting>
  <conditionalFormatting sqref="F29">
    <cfRule type="containsBlanks" dxfId="611" priority="360">
      <formula>LEN(TRIM(F29))=0</formula>
    </cfRule>
  </conditionalFormatting>
  <conditionalFormatting sqref="F32:G32">
    <cfRule type="containsBlanks" dxfId="610" priority="358">
      <formula>LEN(TRIM(F32))=0</formula>
    </cfRule>
  </conditionalFormatting>
  <conditionalFormatting sqref="F31">
    <cfRule type="containsBlanks" dxfId="609" priority="357">
      <formula>LEN(TRIM(F31))=0</formula>
    </cfRule>
  </conditionalFormatting>
  <conditionalFormatting sqref="I6:J6 I12:J12 I8:J8 I10:J10 I14:J14 I16:J16 I18:J18 I20:J20 I22:J22 I24:J24 I26:J26 I28:J28">
    <cfRule type="containsBlanks" dxfId="608" priority="344">
      <formula>LEN(TRIM(I6))=0</formula>
    </cfRule>
  </conditionalFormatting>
  <conditionalFormatting sqref="I5">
    <cfRule type="containsBlanks" dxfId="607" priority="345">
      <formula>LEN(TRIM(I5))=0</formula>
    </cfRule>
  </conditionalFormatting>
  <conditionalFormatting sqref="I7">
    <cfRule type="containsBlanks" dxfId="606" priority="346">
      <formula>LEN(TRIM(I7))=0</formula>
    </cfRule>
  </conditionalFormatting>
  <conditionalFormatting sqref="I9">
    <cfRule type="containsBlanks" dxfId="605" priority="347">
      <formula>LEN(TRIM(I9))=0</formula>
    </cfRule>
  </conditionalFormatting>
  <conditionalFormatting sqref="I11">
    <cfRule type="containsBlanks" dxfId="604" priority="348">
      <formula>LEN(TRIM(I11))=0</formula>
    </cfRule>
  </conditionalFormatting>
  <conditionalFormatting sqref="I13">
    <cfRule type="containsBlanks" dxfId="603" priority="349">
      <formula>LEN(TRIM(I13))=0</formula>
    </cfRule>
  </conditionalFormatting>
  <conditionalFormatting sqref="I15">
    <cfRule type="containsBlanks" dxfId="602" priority="350">
      <formula>LEN(TRIM(I15))=0</formula>
    </cfRule>
  </conditionalFormatting>
  <conditionalFormatting sqref="I17">
    <cfRule type="containsBlanks" dxfId="601" priority="351">
      <formula>LEN(TRIM(I17))=0</formula>
    </cfRule>
  </conditionalFormatting>
  <conditionalFormatting sqref="I19">
    <cfRule type="containsBlanks" dxfId="600" priority="352">
      <formula>LEN(TRIM(I19))=0</formula>
    </cfRule>
  </conditionalFormatting>
  <conditionalFormatting sqref="I21">
    <cfRule type="containsBlanks" dxfId="599" priority="353">
      <formula>LEN(TRIM(I21))=0</formula>
    </cfRule>
  </conditionalFormatting>
  <conditionalFormatting sqref="I23">
    <cfRule type="containsBlanks" dxfId="598" priority="354">
      <formula>LEN(TRIM(I23))=0</formula>
    </cfRule>
  </conditionalFormatting>
  <conditionalFormatting sqref="I25">
    <cfRule type="containsBlanks" dxfId="597" priority="355">
      <formula>LEN(TRIM(I25))=0</formula>
    </cfRule>
  </conditionalFormatting>
  <conditionalFormatting sqref="I27">
    <cfRule type="containsBlanks" dxfId="596" priority="356">
      <formula>LEN(TRIM(I27))=0</formula>
    </cfRule>
  </conditionalFormatting>
  <conditionalFormatting sqref="I30:J30">
    <cfRule type="containsBlanks" dxfId="595" priority="342">
      <formula>LEN(TRIM(I30))=0</formula>
    </cfRule>
  </conditionalFormatting>
  <conditionalFormatting sqref="I29">
    <cfRule type="containsBlanks" dxfId="594" priority="343">
      <formula>LEN(TRIM(I29))=0</formula>
    </cfRule>
  </conditionalFormatting>
  <conditionalFormatting sqref="I32:J32">
    <cfRule type="containsBlanks" dxfId="593" priority="341">
      <formula>LEN(TRIM(I32))=0</formula>
    </cfRule>
  </conditionalFormatting>
  <conditionalFormatting sqref="I31">
    <cfRule type="containsBlanks" dxfId="592" priority="340">
      <formula>LEN(TRIM(I31))=0</formula>
    </cfRule>
  </conditionalFormatting>
  <conditionalFormatting sqref="L6:M6 L28:M28 L26:M26 L24:M24 L22:M22 L20:M20 L18:M18 L16:M16 L14:M14 L10:M10 L8:M8 L12:M12">
    <cfRule type="containsBlanks" dxfId="591" priority="327">
      <formula>LEN(TRIM(L6))=0</formula>
    </cfRule>
  </conditionalFormatting>
  <conditionalFormatting sqref="L5">
    <cfRule type="containsBlanks" dxfId="590" priority="328">
      <formula>LEN(TRIM(L5))=0</formula>
    </cfRule>
  </conditionalFormatting>
  <conditionalFormatting sqref="L7">
    <cfRule type="containsBlanks" dxfId="589" priority="329">
      <formula>LEN(TRIM(L7))=0</formula>
    </cfRule>
  </conditionalFormatting>
  <conditionalFormatting sqref="L9">
    <cfRule type="containsBlanks" dxfId="588" priority="330">
      <formula>LEN(TRIM(L9))=0</formula>
    </cfRule>
  </conditionalFormatting>
  <conditionalFormatting sqref="L11">
    <cfRule type="containsBlanks" dxfId="587" priority="331">
      <formula>LEN(TRIM(L11))=0</formula>
    </cfRule>
  </conditionalFormatting>
  <conditionalFormatting sqref="L13">
    <cfRule type="containsBlanks" dxfId="586" priority="332">
      <formula>LEN(TRIM(L13))=0</formula>
    </cfRule>
  </conditionalFormatting>
  <conditionalFormatting sqref="L15">
    <cfRule type="containsBlanks" dxfId="585" priority="333">
      <formula>LEN(TRIM(L15))=0</formula>
    </cfRule>
  </conditionalFormatting>
  <conditionalFormatting sqref="L17">
    <cfRule type="containsBlanks" dxfId="584" priority="334">
      <formula>LEN(TRIM(L17))=0</formula>
    </cfRule>
  </conditionalFormatting>
  <conditionalFormatting sqref="L19">
    <cfRule type="containsBlanks" dxfId="583" priority="335">
      <formula>LEN(TRIM(L19))=0</formula>
    </cfRule>
  </conditionalFormatting>
  <conditionalFormatting sqref="L21">
    <cfRule type="containsBlanks" dxfId="582" priority="336">
      <formula>LEN(TRIM(L21))=0</formula>
    </cfRule>
  </conditionalFormatting>
  <conditionalFormatting sqref="L23">
    <cfRule type="containsBlanks" dxfId="581" priority="337">
      <formula>LEN(TRIM(L23))=0</formula>
    </cfRule>
  </conditionalFormatting>
  <conditionalFormatting sqref="L25">
    <cfRule type="containsBlanks" dxfId="580" priority="338">
      <formula>LEN(TRIM(L25))=0</formula>
    </cfRule>
  </conditionalFormatting>
  <conditionalFormatting sqref="L27">
    <cfRule type="containsBlanks" dxfId="579" priority="339">
      <formula>LEN(TRIM(L27))=0</formula>
    </cfRule>
  </conditionalFormatting>
  <conditionalFormatting sqref="L30:M30">
    <cfRule type="containsBlanks" dxfId="578" priority="325">
      <formula>LEN(TRIM(L30))=0</formula>
    </cfRule>
  </conditionalFormatting>
  <conditionalFormatting sqref="L29">
    <cfRule type="containsBlanks" dxfId="577" priority="326">
      <formula>LEN(TRIM(L29))=0</formula>
    </cfRule>
  </conditionalFormatting>
  <conditionalFormatting sqref="L32:M32">
    <cfRule type="containsBlanks" dxfId="576" priority="324">
      <formula>LEN(TRIM(L32))=0</formula>
    </cfRule>
  </conditionalFormatting>
  <conditionalFormatting sqref="L36:M36">
    <cfRule type="containsBlanks" dxfId="575" priority="322">
      <formula>LEN(TRIM(L36))=0</formula>
    </cfRule>
  </conditionalFormatting>
  <conditionalFormatting sqref="L35">
    <cfRule type="containsBlanks" dxfId="574" priority="323">
      <formula>LEN(TRIM(L35))=0</formula>
    </cfRule>
  </conditionalFormatting>
  <conditionalFormatting sqref="L31">
    <cfRule type="containsBlanks" dxfId="573" priority="321">
      <formula>LEN(TRIM(L31))=0</formula>
    </cfRule>
  </conditionalFormatting>
  <conditionalFormatting sqref="C38:D38 K37 N37 F38:G38 I38:J38">
    <cfRule type="containsBlanks" dxfId="572" priority="314">
      <formula>LEN(TRIM(C37))=0</formula>
    </cfRule>
  </conditionalFormatting>
  <conditionalFormatting sqref="F37">
    <cfRule type="containsBlanks" dxfId="571" priority="315">
      <formula>LEN(TRIM(F37))=0</formula>
    </cfRule>
  </conditionalFormatting>
  <conditionalFormatting sqref="I37">
    <cfRule type="containsBlanks" dxfId="570" priority="316">
      <formula>LEN(TRIM(I37))=0</formula>
    </cfRule>
  </conditionalFormatting>
  <conditionalFormatting sqref="E37">
    <cfRule type="containsBlanks" dxfId="569" priority="313">
      <formula>LEN(TRIM(E37))=0</formula>
    </cfRule>
  </conditionalFormatting>
  <conditionalFormatting sqref="H37">
    <cfRule type="containsBlanks" dxfId="568" priority="312">
      <formula>LEN(TRIM(H37))=0</formula>
    </cfRule>
  </conditionalFormatting>
  <conditionalFormatting sqref="E38">
    <cfRule type="containsBlanks" dxfId="567" priority="311">
      <formula>LEN(TRIM(E38))=0</formula>
    </cfRule>
  </conditionalFormatting>
  <conditionalFormatting sqref="H38">
    <cfRule type="containsBlanks" dxfId="566" priority="310">
      <formula>LEN(TRIM(H38))=0</formula>
    </cfRule>
  </conditionalFormatting>
  <conditionalFormatting sqref="K38">
    <cfRule type="containsBlanks" dxfId="565" priority="309">
      <formula>LEN(TRIM(K38))=0</formula>
    </cfRule>
  </conditionalFormatting>
  <conditionalFormatting sqref="N38">
    <cfRule type="containsBlanks" dxfId="564" priority="308">
      <formula>LEN(TRIM(N38))=0</formula>
    </cfRule>
  </conditionalFormatting>
  <conditionalFormatting sqref="C37">
    <cfRule type="containsBlanks" dxfId="563" priority="307">
      <formula>LEN(TRIM(C37))=0</formula>
    </cfRule>
  </conditionalFormatting>
  <conditionalFormatting sqref="L38:M38">
    <cfRule type="containsBlanks" dxfId="562" priority="305">
      <formula>LEN(TRIM(L38))=0</formula>
    </cfRule>
  </conditionalFormatting>
  <conditionalFormatting sqref="L37">
    <cfRule type="containsBlanks" dxfId="561" priority="306">
      <formula>LEN(TRIM(L37))=0</formula>
    </cfRule>
  </conditionalFormatting>
  <conditionalFormatting sqref="C40:D40 K39 N39 F40:G40 I40:J40">
    <cfRule type="containsBlanks" dxfId="560" priority="298">
      <formula>LEN(TRIM(C39))=0</formula>
    </cfRule>
  </conditionalFormatting>
  <conditionalFormatting sqref="F39">
    <cfRule type="containsBlanks" dxfId="559" priority="299">
      <formula>LEN(TRIM(F39))=0</formula>
    </cfRule>
  </conditionalFormatting>
  <conditionalFormatting sqref="I39">
    <cfRule type="containsBlanks" dxfId="558" priority="300">
      <formula>LEN(TRIM(I39))=0</formula>
    </cfRule>
  </conditionalFormatting>
  <conditionalFormatting sqref="E39">
    <cfRule type="containsBlanks" dxfId="557" priority="297">
      <formula>LEN(TRIM(E39))=0</formula>
    </cfRule>
  </conditionalFormatting>
  <conditionalFormatting sqref="H39">
    <cfRule type="containsBlanks" dxfId="556" priority="296">
      <formula>LEN(TRIM(H39))=0</formula>
    </cfRule>
  </conditionalFormatting>
  <conditionalFormatting sqref="E40">
    <cfRule type="containsBlanks" dxfId="555" priority="295">
      <formula>LEN(TRIM(E40))=0</formula>
    </cfRule>
  </conditionalFormatting>
  <conditionalFormatting sqref="H40">
    <cfRule type="containsBlanks" dxfId="554" priority="294">
      <formula>LEN(TRIM(H40))=0</formula>
    </cfRule>
  </conditionalFormatting>
  <conditionalFormatting sqref="K40">
    <cfRule type="containsBlanks" dxfId="553" priority="293">
      <formula>LEN(TRIM(K40))=0</formula>
    </cfRule>
  </conditionalFormatting>
  <conditionalFormatting sqref="N40">
    <cfRule type="containsBlanks" dxfId="552" priority="292">
      <formula>LEN(TRIM(N40))=0</formula>
    </cfRule>
  </conditionalFormatting>
  <conditionalFormatting sqref="C39">
    <cfRule type="containsBlanks" dxfId="551" priority="291">
      <formula>LEN(TRIM(C39))=0</formula>
    </cfRule>
  </conditionalFormatting>
  <conditionalFormatting sqref="L40:M40">
    <cfRule type="containsBlanks" dxfId="550" priority="289">
      <formula>LEN(TRIM(L40))=0</formula>
    </cfRule>
  </conditionalFormatting>
  <conditionalFormatting sqref="L39">
    <cfRule type="containsBlanks" dxfId="549" priority="290">
      <formula>LEN(TRIM(L39))=0</formula>
    </cfRule>
  </conditionalFormatting>
  <conditionalFormatting sqref="K33 N33">
    <cfRule type="containsBlanks" dxfId="548" priority="284">
      <formula>LEN(TRIM(K33))=0</formula>
    </cfRule>
  </conditionalFormatting>
  <conditionalFormatting sqref="E33">
    <cfRule type="containsBlanks" dxfId="547" priority="283">
      <formula>LEN(TRIM(E33))=0</formula>
    </cfRule>
  </conditionalFormatting>
  <conditionalFormatting sqref="H33">
    <cfRule type="containsBlanks" dxfId="546" priority="282">
      <formula>LEN(TRIM(H33))=0</formula>
    </cfRule>
  </conditionalFormatting>
  <conditionalFormatting sqref="I34">
    <cfRule type="containsBlanks" dxfId="545" priority="273">
      <formula>LEN(TRIM(I34))=0</formula>
    </cfRule>
  </conditionalFormatting>
  <conditionalFormatting sqref="C34">
    <cfRule type="containsBlanks" dxfId="544" priority="277">
      <formula>LEN(TRIM(C34))=0</formula>
    </cfRule>
  </conditionalFormatting>
  <conditionalFormatting sqref="C33">
    <cfRule type="containsBlanks" dxfId="543" priority="276">
      <formula>LEN(TRIM(C33))=0</formula>
    </cfRule>
  </conditionalFormatting>
  <conditionalFormatting sqref="F34">
    <cfRule type="containsBlanks" dxfId="542" priority="275">
      <formula>LEN(TRIM(F34))=0</formula>
    </cfRule>
  </conditionalFormatting>
  <conditionalFormatting sqref="F33">
    <cfRule type="containsBlanks" dxfId="541" priority="274">
      <formula>LEN(TRIM(F33))=0</formula>
    </cfRule>
  </conditionalFormatting>
  <conditionalFormatting sqref="I33">
    <cfRule type="containsBlanks" dxfId="540" priority="272">
      <formula>LEN(TRIM(I33))=0</formula>
    </cfRule>
  </conditionalFormatting>
  <conditionalFormatting sqref="L34">
    <cfRule type="containsBlanks" dxfId="539" priority="271">
      <formula>LEN(TRIM(L34))=0</formula>
    </cfRule>
  </conditionalFormatting>
  <conditionalFormatting sqref="L33">
    <cfRule type="containsBlanks" dxfId="538" priority="270">
      <formula>LEN(TRIM(L33))=0</formula>
    </cfRule>
  </conditionalFormatting>
  <conditionalFormatting sqref="E29">
    <cfRule type="containsBlanks" dxfId="537" priority="269">
      <formula>LEN(TRIM(E29))=0</formula>
    </cfRule>
  </conditionalFormatting>
  <conditionalFormatting sqref="K32">
    <cfRule type="containsBlanks" dxfId="536" priority="268">
      <formula>LEN(TRIM(K32))=0</formula>
    </cfRule>
  </conditionalFormatting>
  <conditionalFormatting sqref="H34">
    <cfRule type="containsBlanks" dxfId="535" priority="264">
      <formula>LEN(TRIM(H34))=0</formula>
    </cfRule>
  </conditionalFormatting>
  <conditionalFormatting sqref="F35">
    <cfRule type="containsBlanks" dxfId="534" priority="266">
      <formula>LEN(TRIM(F35))=0</formula>
    </cfRule>
  </conditionalFormatting>
  <conditionalFormatting sqref="E34">
    <cfRule type="containsBlanks" dxfId="533" priority="265">
      <formula>LEN(TRIM(E34))=0</formula>
    </cfRule>
  </conditionalFormatting>
  <conditionalFormatting sqref="D34">
    <cfRule type="containsBlanks" dxfId="532" priority="263">
      <formula>LEN(TRIM(D34))=0</formula>
    </cfRule>
  </conditionalFormatting>
  <conditionalFormatting sqref="G34">
    <cfRule type="containsBlanks" dxfId="531" priority="262">
      <formula>LEN(TRIM(G34))=0</formula>
    </cfRule>
  </conditionalFormatting>
  <conditionalFormatting sqref="J34">
    <cfRule type="containsBlanks" dxfId="530" priority="261">
      <formula>LEN(TRIM(J34))=0</formula>
    </cfRule>
  </conditionalFormatting>
  <conditionalFormatting sqref="K34">
    <cfRule type="containsBlanks" dxfId="529" priority="260">
      <formula>LEN(TRIM(K34))=0</formula>
    </cfRule>
  </conditionalFormatting>
  <conditionalFormatting sqref="M34">
    <cfRule type="containsBlanks" dxfId="528" priority="259">
      <formula>LEN(TRIM(M34))=0</formula>
    </cfRule>
  </conditionalFormatting>
  <conditionalFormatting sqref="N34">
    <cfRule type="containsBlanks" dxfId="527" priority="258">
      <formula>LEN(TRIM(N34))=0</formula>
    </cfRule>
  </conditionalFormatting>
  <conditionalFormatting sqref="K41 N41">
    <cfRule type="containsBlanks" dxfId="526" priority="253">
      <formula>LEN(TRIM(K41))=0</formula>
    </cfRule>
  </conditionalFormatting>
  <conditionalFormatting sqref="E41">
    <cfRule type="containsBlanks" dxfId="525" priority="252">
      <formula>LEN(TRIM(E41))=0</formula>
    </cfRule>
  </conditionalFormatting>
  <conditionalFormatting sqref="H41">
    <cfRule type="containsBlanks" dxfId="524" priority="251">
      <formula>LEN(TRIM(H41))=0</formula>
    </cfRule>
  </conditionalFormatting>
  <conditionalFormatting sqref="E42">
    <cfRule type="containsBlanks" dxfId="523" priority="250">
      <formula>LEN(TRIM(E42))=0</formula>
    </cfRule>
  </conditionalFormatting>
  <conditionalFormatting sqref="H42">
    <cfRule type="containsBlanks" dxfId="522" priority="249">
      <formula>LEN(TRIM(H42))=0</formula>
    </cfRule>
  </conditionalFormatting>
  <conditionalFormatting sqref="N42">
    <cfRule type="containsBlanks" dxfId="521" priority="248">
      <formula>LEN(TRIM(N42))=0</formula>
    </cfRule>
  </conditionalFormatting>
  <conditionalFormatting sqref="C46:D46 K45 N45 F46:G46 I46:J46">
    <cfRule type="containsBlanks" dxfId="520" priority="246">
      <formula>LEN(TRIM(C45))=0</formula>
    </cfRule>
  </conditionalFormatting>
  <conditionalFormatting sqref="I45">
    <cfRule type="containsBlanks" dxfId="519" priority="247">
      <formula>LEN(TRIM(I45))=0</formula>
    </cfRule>
  </conditionalFormatting>
  <conditionalFormatting sqref="E45">
    <cfRule type="containsBlanks" dxfId="518" priority="245">
      <formula>LEN(TRIM(E45))=0</formula>
    </cfRule>
  </conditionalFormatting>
  <conditionalFormatting sqref="H45">
    <cfRule type="containsBlanks" dxfId="517" priority="244">
      <formula>LEN(TRIM(H45))=0</formula>
    </cfRule>
  </conditionalFormatting>
  <conditionalFormatting sqref="E46">
    <cfRule type="containsBlanks" dxfId="516" priority="243">
      <formula>LEN(TRIM(E46))=0</formula>
    </cfRule>
  </conditionalFormatting>
  <conditionalFormatting sqref="H46">
    <cfRule type="containsBlanks" dxfId="515" priority="242">
      <formula>LEN(TRIM(H46))=0</formula>
    </cfRule>
  </conditionalFormatting>
  <conditionalFormatting sqref="K46">
    <cfRule type="containsBlanks" dxfId="514" priority="241">
      <formula>LEN(TRIM(K46))=0</formula>
    </cfRule>
  </conditionalFormatting>
  <conditionalFormatting sqref="N46">
    <cfRule type="containsBlanks" dxfId="513" priority="240">
      <formula>LEN(TRIM(N46))=0</formula>
    </cfRule>
  </conditionalFormatting>
  <conditionalFormatting sqref="C45">
    <cfRule type="containsBlanks" dxfId="512" priority="239">
      <formula>LEN(TRIM(C45))=0</formula>
    </cfRule>
  </conditionalFormatting>
  <conditionalFormatting sqref="C42:D42">
    <cfRule type="containsBlanks" dxfId="511" priority="238">
      <formula>LEN(TRIM(C42))=0</formula>
    </cfRule>
  </conditionalFormatting>
  <conditionalFormatting sqref="C41">
    <cfRule type="containsBlanks" dxfId="510" priority="237">
      <formula>LEN(TRIM(C41))=0</formula>
    </cfRule>
  </conditionalFormatting>
  <conditionalFormatting sqref="F42:G42">
    <cfRule type="containsBlanks" dxfId="509" priority="236">
      <formula>LEN(TRIM(F42))=0</formula>
    </cfRule>
  </conditionalFormatting>
  <conditionalFormatting sqref="F41">
    <cfRule type="containsBlanks" dxfId="508" priority="235">
      <formula>LEN(TRIM(F41))=0</formula>
    </cfRule>
  </conditionalFormatting>
  <conditionalFormatting sqref="I42:J42">
    <cfRule type="containsBlanks" dxfId="507" priority="234">
      <formula>LEN(TRIM(I42))=0</formula>
    </cfRule>
  </conditionalFormatting>
  <conditionalFormatting sqref="I41">
    <cfRule type="containsBlanks" dxfId="506" priority="233">
      <formula>LEN(TRIM(I41))=0</formula>
    </cfRule>
  </conditionalFormatting>
  <conditionalFormatting sqref="L42:M42">
    <cfRule type="containsBlanks" dxfId="505" priority="232">
      <formula>LEN(TRIM(L42))=0</formula>
    </cfRule>
  </conditionalFormatting>
  <conditionalFormatting sqref="L46:M46">
    <cfRule type="containsBlanks" dxfId="504" priority="230">
      <formula>LEN(TRIM(L46))=0</formula>
    </cfRule>
  </conditionalFormatting>
  <conditionalFormatting sqref="L45">
    <cfRule type="containsBlanks" dxfId="503" priority="231">
      <formula>LEN(TRIM(L45))=0</formula>
    </cfRule>
  </conditionalFormatting>
  <conditionalFormatting sqref="L41">
    <cfRule type="containsBlanks" dxfId="502" priority="229">
      <formula>LEN(TRIM(L41))=0</formula>
    </cfRule>
  </conditionalFormatting>
  <conditionalFormatting sqref="C48:D48 K47 N47 F48:G48 I48:J48">
    <cfRule type="containsBlanks" dxfId="501" priority="222">
      <formula>LEN(TRIM(C47))=0</formula>
    </cfRule>
  </conditionalFormatting>
  <conditionalFormatting sqref="F47">
    <cfRule type="containsBlanks" dxfId="500" priority="223">
      <formula>LEN(TRIM(F47))=0</formula>
    </cfRule>
  </conditionalFormatting>
  <conditionalFormatting sqref="I47">
    <cfRule type="containsBlanks" dxfId="499" priority="224">
      <formula>LEN(TRIM(I47))=0</formula>
    </cfRule>
  </conditionalFormatting>
  <conditionalFormatting sqref="E47">
    <cfRule type="containsBlanks" dxfId="498" priority="221">
      <formula>LEN(TRIM(E47))=0</formula>
    </cfRule>
  </conditionalFormatting>
  <conditionalFormatting sqref="H47">
    <cfRule type="containsBlanks" dxfId="497" priority="220">
      <formula>LEN(TRIM(H47))=0</formula>
    </cfRule>
  </conditionalFormatting>
  <conditionalFormatting sqref="E48">
    <cfRule type="containsBlanks" dxfId="496" priority="219">
      <formula>LEN(TRIM(E48))=0</formula>
    </cfRule>
  </conditionalFormatting>
  <conditionalFormatting sqref="H48">
    <cfRule type="containsBlanks" dxfId="495" priority="218">
      <formula>LEN(TRIM(H48))=0</formula>
    </cfRule>
  </conditionalFormatting>
  <conditionalFormatting sqref="K48">
    <cfRule type="containsBlanks" dxfId="494" priority="217">
      <formula>LEN(TRIM(K48))=0</formula>
    </cfRule>
  </conditionalFormatting>
  <conditionalFormatting sqref="N48">
    <cfRule type="containsBlanks" dxfId="493" priority="216">
      <formula>LEN(TRIM(N48))=0</formula>
    </cfRule>
  </conditionalFormatting>
  <conditionalFormatting sqref="C47">
    <cfRule type="containsBlanks" dxfId="492" priority="215">
      <formula>LEN(TRIM(C47))=0</formula>
    </cfRule>
  </conditionalFormatting>
  <conditionalFormatting sqref="L48:M48">
    <cfRule type="containsBlanks" dxfId="491" priority="213">
      <formula>LEN(TRIM(L48))=0</formula>
    </cfRule>
  </conditionalFormatting>
  <conditionalFormatting sqref="L47">
    <cfRule type="containsBlanks" dxfId="490" priority="214">
      <formula>LEN(TRIM(L47))=0</formula>
    </cfRule>
  </conditionalFormatting>
  <conditionalFormatting sqref="C50:D50 K49 N49 F50:G50 I50:J50">
    <cfRule type="containsBlanks" dxfId="489" priority="206">
      <formula>LEN(TRIM(C49))=0</formula>
    </cfRule>
  </conditionalFormatting>
  <conditionalFormatting sqref="F49">
    <cfRule type="containsBlanks" dxfId="488" priority="207">
      <formula>LEN(TRIM(F49))=0</formula>
    </cfRule>
  </conditionalFormatting>
  <conditionalFormatting sqref="I49">
    <cfRule type="containsBlanks" dxfId="487" priority="208">
      <formula>LEN(TRIM(I49))=0</formula>
    </cfRule>
  </conditionalFormatting>
  <conditionalFormatting sqref="E49">
    <cfRule type="containsBlanks" dxfId="486" priority="205">
      <formula>LEN(TRIM(E49))=0</formula>
    </cfRule>
  </conditionalFormatting>
  <conditionalFormatting sqref="H49">
    <cfRule type="containsBlanks" dxfId="485" priority="204">
      <formula>LEN(TRIM(H49))=0</formula>
    </cfRule>
  </conditionalFormatting>
  <conditionalFormatting sqref="E50">
    <cfRule type="containsBlanks" dxfId="484" priority="203">
      <formula>LEN(TRIM(E50))=0</formula>
    </cfRule>
  </conditionalFormatting>
  <conditionalFormatting sqref="H50">
    <cfRule type="containsBlanks" dxfId="483" priority="202">
      <formula>LEN(TRIM(H50))=0</formula>
    </cfRule>
  </conditionalFormatting>
  <conditionalFormatting sqref="K50">
    <cfRule type="containsBlanks" dxfId="482" priority="201">
      <formula>LEN(TRIM(K50))=0</formula>
    </cfRule>
  </conditionalFormatting>
  <conditionalFormatting sqref="N50">
    <cfRule type="containsBlanks" dxfId="481" priority="200">
      <formula>LEN(TRIM(N50))=0</formula>
    </cfRule>
  </conditionalFormatting>
  <conditionalFormatting sqref="C49">
    <cfRule type="containsBlanks" dxfId="480" priority="199">
      <formula>LEN(TRIM(C49))=0</formula>
    </cfRule>
  </conditionalFormatting>
  <conditionalFormatting sqref="L50:M50">
    <cfRule type="containsBlanks" dxfId="479" priority="197">
      <formula>LEN(TRIM(L50))=0</formula>
    </cfRule>
  </conditionalFormatting>
  <conditionalFormatting sqref="L49">
    <cfRule type="containsBlanks" dxfId="478" priority="198">
      <formula>LEN(TRIM(L49))=0</formula>
    </cfRule>
  </conditionalFormatting>
  <conditionalFormatting sqref="K43 N43">
    <cfRule type="containsBlanks" dxfId="477" priority="192">
      <formula>LEN(TRIM(K43))=0</formula>
    </cfRule>
  </conditionalFormatting>
  <conditionalFormatting sqref="E43">
    <cfRule type="containsBlanks" dxfId="476" priority="191">
      <formula>LEN(TRIM(E43))=0</formula>
    </cfRule>
  </conditionalFormatting>
  <conditionalFormatting sqref="H43">
    <cfRule type="containsBlanks" dxfId="475" priority="190">
      <formula>LEN(TRIM(H43))=0</formula>
    </cfRule>
  </conditionalFormatting>
  <conditionalFormatting sqref="I44">
    <cfRule type="containsBlanks" dxfId="474" priority="185">
      <formula>LEN(TRIM(I44))=0</formula>
    </cfRule>
  </conditionalFormatting>
  <conditionalFormatting sqref="C44">
    <cfRule type="containsBlanks" dxfId="473" priority="189">
      <formula>LEN(TRIM(C44))=0</formula>
    </cfRule>
  </conditionalFormatting>
  <conditionalFormatting sqref="C43">
    <cfRule type="containsBlanks" dxfId="472" priority="188">
      <formula>LEN(TRIM(C43))=0</formula>
    </cfRule>
  </conditionalFormatting>
  <conditionalFormatting sqref="F44">
    <cfRule type="containsBlanks" dxfId="471" priority="187">
      <formula>LEN(TRIM(F44))=0</formula>
    </cfRule>
  </conditionalFormatting>
  <conditionalFormatting sqref="F43">
    <cfRule type="containsBlanks" dxfId="470" priority="186">
      <formula>LEN(TRIM(F43))=0</formula>
    </cfRule>
  </conditionalFormatting>
  <conditionalFormatting sqref="I43">
    <cfRule type="containsBlanks" dxfId="469" priority="184">
      <formula>LEN(TRIM(I43))=0</formula>
    </cfRule>
  </conditionalFormatting>
  <conditionalFormatting sqref="L44">
    <cfRule type="containsBlanks" dxfId="468" priority="183">
      <formula>LEN(TRIM(L44))=0</formula>
    </cfRule>
  </conditionalFormatting>
  <conditionalFormatting sqref="L43">
    <cfRule type="containsBlanks" dxfId="467" priority="182">
      <formula>LEN(TRIM(L43))=0</formula>
    </cfRule>
  </conditionalFormatting>
  <conditionalFormatting sqref="K42">
    <cfRule type="containsBlanks" dxfId="466" priority="181">
      <formula>LEN(TRIM(K42))=0</formula>
    </cfRule>
  </conditionalFormatting>
  <conditionalFormatting sqref="H44">
    <cfRule type="containsBlanks" dxfId="465" priority="178">
      <formula>LEN(TRIM(H44))=0</formula>
    </cfRule>
  </conditionalFormatting>
  <conditionalFormatting sqref="F45">
    <cfRule type="containsBlanks" dxfId="464" priority="180">
      <formula>LEN(TRIM(F45))=0</formula>
    </cfRule>
  </conditionalFormatting>
  <conditionalFormatting sqref="E44">
    <cfRule type="containsBlanks" dxfId="463" priority="179">
      <formula>LEN(TRIM(E44))=0</formula>
    </cfRule>
  </conditionalFormatting>
  <conditionalFormatting sqref="D44">
    <cfRule type="containsBlanks" dxfId="462" priority="177">
      <formula>LEN(TRIM(D44))=0</formula>
    </cfRule>
  </conditionalFormatting>
  <conditionalFormatting sqref="G44">
    <cfRule type="containsBlanks" dxfId="461" priority="176">
      <formula>LEN(TRIM(G44))=0</formula>
    </cfRule>
  </conditionalFormatting>
  <conditionalFormatting sqref="J44">
    <cfRule type="containsBlanks" dxfId="460" priority="175">
      <formula>LEN(TRIM(J44))=0</formula>
    </cfRule>
  </conditionalFormatting>
  <conditionalFormatting sqref="K44">
    <cfRule type="containsBlanks" dxfId="459" priority="174">
      <formula>LEN(TRIM(K44))=0</formula>
    </cfRule>
  </conditionalFormatting>
  <conditionalFormatting sqref="M44">
    <cfRule type="containsBlanks" dxfId="458" priority="173">
      <formula>LEN(TRIM(M44))=0</formula>
    </cfRule>
  </conditionalFormatting>
  <conditionalFormatting sqref="N44">
    <cfRule type="containsBlanks" dxfId="457" priority="172">
      <formula>LEN(TRIM(N44))=0</formula>
    </cfRule>
  </conditionalFormatting>
  <conditionalFormatting sqref="C52:D52 K51 N51 F52:G52 I52:J52">
    <cfRule type="containsBlanks" dxfId="456" priority="161">
      <formula>LEN(TRIM(C51))=0</formula>
    </cfRule>
  </conditionalFormatting>
  <conditionalFormatting sqref="F51">
    <cfRule type="containsBlanks" dxfId="455" priority="162">
      <formula>LEN(TRIM(F51))=0</formula>
    </cfRule>
  </conditionalFormatting>
  <conditionalFormatting sqref="I51">
    <cfRule type="containsBlanks" dxfId="454" priority="163">
      <formula>LEN(TRIM(I51))=0</formula>
    </cfRule>
  </conditionalFormatting>
  <conditionalFormatting sqref="E51">
    <cfRule type="containsBlanks" dxfId="453" priority="160">
      <formula>LEN(TRIM(E51))=0</formula>
    </cfRule>
  </conditionalFormatting>
  <conditionalFormatting sqref="H51">
    <cfRule type="containsBlanks" dxfId="452" priority="159">
      <formula>LEN(TRIM(H51))=0</formula>
    </cfRule>
  </conditionalFormatting>
  <conditionalFormatting sqref="F53">
    <cfRule type="containsBlanks" dxfId="451" priority="142">
      <formula>LEN(TRIM(F53))=0</formula>
    </cfRule>
  </conditionalFormatting>
  <conditionalFormatting sqref="C51">
    <cfRule type="containsBlanks" dxfId="450" priority="154">
      <formula>LEN(TRIM(C51))=0</formula>
    </cfRule>
  </conditionalFormatting>
  <conditionalFormatting sqref="L52:M52">
    <cfRule type="containsBlanks" dxfId="449" priority="152">
      <formula>LEN(TRIM(L52))=0</formula>
    </cfRule>
  </conditionalFormatting>
  <conditionalFormatting sqref="L51">
    <cfRule type="containsBlanks" dxfId="448" priority="153">
      <formula>LEN(TRIM(L51))=0</formula>
    </cfRule>
  </conditionalFormatting>
  <conditionalFormatting sqref="C54:D54 K53 N53 F54:G54 I54:J54">
    <cfRule type="containsBlanks" dxfId="447" priority="141">
      <formula>LEN(TRIM(C53))=0</formula>
    </cfRule>
  </conditionalFormatting>
  <conditionalFormatting sqref="I53">
    <cfRule type="containsBlanks" dxfId="446" priority="143">
      <formula>LEN(TRIM(I53))=0</formula>
    </cfRule>
  </conditionalFormatting>
  <conditionalFormatting sqref="E53">
    <cfRule type="containsBlanks" dxfId="445" priority="140">
      <formula>LEN(TRIM(E53))=0</formula>
    </cfRule>
  </conditionalFormatting>
  <conditionalFormatting sqref="H53">
    <cfRule type="containsBlanks" dxfId="444" priority="139">
      <formula>LEN(TRIM(H53))=0</formula>
    </cfRule>
  </conditionalFormatting>
  <conditionalFormatting sqref="I55">
    <cfRule type="containsBlanks" dxfId="443" priority="123">
      <formula>LEN(TRIM(I55))=0</formula>
    </cfRule>
  </conditionalFormatting>
  <conditionalFormatting sqref="C53">
    <cfRule type="containsBlanks" dxfId="442" priority="134">
      <formula>LEN(TRIM(C53))=0</formula>
    </cfRule>
  </conditionalFormatting>
  <conditionalFormatting sqref="L54:M54">
    <cfRule type="containsBlanks" dxfId="441" priority="132">
      <formula>LEN(TRIM(L54))=0</formula>
    </cfRule>
  </conditionalFormatting>
  <conditionalFormatting sqref="L53">
    <cfRule type="containsBlanks" dxfId="440" priority="133">
      <formula>LEN(TRIM(L53))=0</formula>
    </cfRule>
  </conditionalFormatting>
  <conditionalFormatting sqref="C56:D56 K55 N55 F56:G56 I56:J56">
    <cfRule type="containsBlanks" dxfId="439" priority="121">
      <formula>LEN(TRIM(C55))=0</formula>
    </cfRule>
  </conditionalFormatting>
  <conditionalFormatting sqref="F55">
    <cfRule type="containsBlanks" dxfId="438" priority="122">
      <formula>LEN(TRIM(F55))=0</formula>
    </cfRule>
  </conditionalFormatting>
  <conditionalFormatting sqref="E55">
    <cfRule type="containsBlanks" dxfId="437" priority="120">
      <formula>LEN(TRIM(E55))=0</formula>
    </cfRule>
  </conditionalFormatting>
  <conditionalFormatting sqref="H55">
    <cfRule type="containsBlanks" dxfId="436" priority="119">
      <formula>LEN(TRIM(H55))=0</formula>
    </cfRule>
  </conditionalFormatting>
  <conditionalFormatting sqref="L58:M58">
    <cfRule type="containsBlanks" dxfId="435" priority="92">
      <formula>LEN(TRIM(L58))=0</formula>
    </cfRule>
  </conditionalFormatting>
  <conditionalFormatting sqref="C55">
    <cfRule type="containsBlanks" dxfId="434" priority="114">
      <formula>LEN(TRIM(C55))=0</formula>
    </cfRule>
  </conditionalFormatting>
  <conditionalFormatting sqref="L56:M56">
    <cfRule type="containsBlanks" dxfId="433" priority="112">
      <formula>LEN(TRIM(L56))=0</formula>
    </cfRule>
  </conditionalFormatting>
  <conditionalFormatting sqref="L55">
    <cfRule type="containsBlanks" dxfId="432" priority="113">
      <formula>LEN(TRIM(L55))=0</formula>
    </cfRule>
  </conditionalFormatting>
  <conditionalFormatting sqref="C58:D58 K57 N57 F58:G58 I58:J58">
    <cfRule type="containsBlanks" dxfId="431" priority="101">
      <formula>LEN(TRIM(C57))=0</formula>
    </cfRule>
  </conditionalFormatting>
  <conditionalFormatting sqref="F57">
    <cfRule type="containsBlanks" dxfId="430" priority="102">
      <formula>LEN(TRIM(F57))=0</formula>
    </cfRule>
  </conditionalFormatting>
  <conditionalFormatting sqref="I57">
    <cfRule type="containsBlanks" dxfId="429" priority="103">
      <formula>LEN(TRIM(I57))=0</formula>
    </cfRule>
  </conditionalFormatting>
  <conditionalFormatting sqref="E57">
    <cfRule type="containsBlanks" dxfId="428" priority="100">
      <formula>LEN(TRIM(E57))=0</formula>
    </cfRule>
  </conditionalFormatting>
  <conditionalFormatting sqref="H57">
    <cfRule type="containsBlanks" dxfId="427" priority="99">
      <formula>LEN(TRIM(H57))=0</formula>
    </cfRule>
  </conditionalFormatting>
  <conditionalFormatting sqref="L59">
    <cfRule type="containsBlanks" dxfId="426" priority="73">
      <formula>LEN(TRIM(L59))=0</formula>
    </cfRule>
  </conditionalFormatting>
  <conditionalFormatting sqref="H59">
    <cfRule type="containsBlanks" dxfId="425" priority="79">
      <formula>LEN(TRIM(H59))=0</formula>
    </cfRule>
  </conditionalFormatting>
  <conditionalFormatting sqref="C57">
    <cfRule type="containsBlanks" dxfId="424" priority="94">
      <formula>LEN(TRIM(C57))=0</formula>
    </cfRule>
  </conditionalFormatting>
  <conditionalFormatting sqref="L57">
    <cfRule type="containsBlanks" dxfId="423" priority="93">
      <formula>LEN(TRIM(L57))=0</formula>
    </cfRule>
  </conditionalFormatting>
  <conditionalFormatting sqref="C60:D60 K59 N59 F60:G60 I60:J60">
    <cfRule type="containsBlanks" dxfId="422" priority="81">
      <formula>LEN(TRIM(C59))=0</formula>
    </cfRule>
  </conditionalFormatting>
  <conditionalFormatting sqref="F59">
    <cfRule type="containsBlanks" dxfId="421" priority="82">
      <formula>LEN(TRIM(F59))=0</formula>
    </cfRule>
  </conditionalFormatting>
  <conditionalFormatting sqref="I59">
    <cfRule type="containsBlanks" dxfId="420" priority="83">
      <formula>LEN(TRIM(I59))=0</formula>
    </cfRule>
  </conditionalFormatting>
  <conditionalFormatting sqref="E59">
    <cfRule type="containsBlanks" dxfId="419" priority="80">
      <formula>LEN(TRIM(E59))=0</formula>
    </cfRule>
  </conditionalFormatting>
  <conditionalFormatting sqref="C61">
    <cfRule type="containsBlanks" dxfId="418" priority="54">
      <formula>LEN(TRIM(C61))=0</formula>
    </cfRule>
  </conditionalFormatting>
  <conditionalFormatting sqref="E61">
    <cfRule type="containsBlanks" dxfId="417" priority="60">
      <formula>LEN(TRIM(E61))=0</formula>
    </cfRule>
  </conditionalFormatting>
  <conditionalFormatting sqref="L60:M60">
    <cfRule type="containsBlanks" dxfId="416" priority="72">
      <formula>LEN(TRIM(L60))=0</formula>
    </cfRule>
  </conditionalFormatting>
  <conditionalFormatting sqref="C59">
    <cfRule type="containsBlanks" dxfId="415" priority="74">
      <formula>LEN(TRIM(C59))=0</formula>
    </cfRule>
  </conditionalFormatting>
  <conditionalFormatting sqref="C62:D62 K61 N61 F62:G62 I62:J62">
    <cfRule type="containsBlanks" dxfId="414" priority="61">
      <formula>LEN(TRIM(C61))=0</formula>
    </cfRule>
  </conditionalFormatting>
  <conditionalFormatting sqref="F61">
    <cfRule type="containsBlanks" dxfId="413" priority="62">
      <formula>LEN(TRIM(F61))=0</formula>
    </cfRule>
  </conditionalFormatting>
  <conditionalFormatting sqref="I61">
    <cfRule type="containsBlanks" dxfId="412" priority="63">
      <formula>LEN(TRIM(I61))=0</formula>
    </cfRule>
  </conditionalFormatting>
  <conditionalFormatting sqref="H61">
    <cfRule type="containsBlanks" dxfId="411" priority="59">
      <formula>LEN(TRIM(H61))=0</formula>
    </cfRule>
  </conditionalFormatting>
  <conditionalFormatting sqref="C64:D64 K63 N63 F64:G64 I64:J64">
    <cfRule type="containsBlanks" dxfId="410" priority="41">
      <formula>LEN(TRIM(C63))=0</formula>
    </cfRule>
  </conditionalFormatting>
  <conditionalFormatting sqref="L61">
    <cfRule type="containsBlanks" dxfId="409" priority="53">
      <formula>LEN(TRIM(L61))=0</formula>
    </cfRule>
  </conditionalFormatting>
  <conditionalFormatting sqref="L62:M62">
    <cfRule type="containsBlanks" dxfId="408" priority="52">
      <formula>LEN(TRIM(L62))=0</formula>
    </cfRule>
  </conditionalFormatting>
  <conditionalFormatting sqref="F63">
    <cfRule type="containsBlanks" dxfId="407" priority="42">
      <formula>LEN(TRIM(F63))=0</formula>
    </cfRule>
  </conditionalFormatting>
  <conditionalFormatting sqref="I63">
    <cfRule type="containsBlanks" dxfId="406" priority="43">
      <formula>LEN(TRIM(I63))=0</formula>
    </cfRule>
  </conditionalFormatting>
  <conditionalFormatting sqref="E63">
    <cfRule type="containsBlanks" dxfId="405" priority="40">
      <formula>LEN(TRIM(E63))=0</formula>
    </cfRule>
  </conditionalFormatting>
  <conditionalFormatting sqref="H63">
    <cfRule type="containsBlanks" dxfId="404" priority="39">
      <formula>LEN(TRIM(H63))=0</formula>
    </cfRule>
  </conditionalFormatting>
  <conditionalFormatting sqref="K52">
    <cfRule type="containsBlanks" dxfId="403" priority="16">
      <formula>LEN(TRIM(K52))=0</formula>
    </cfRule>
  </conditionalFormatting>
  <conditionalFormatting sqref="H54">
    <cfRule type="containsBlanks" dxfId="402" priority="22">
      <formula>LEN(TRIM(H54))=0</formula>
    </cfRule>
  </conditionalFormatting>
  <conditionalFormatting sqref="E56">
    <cfRule type="containsBlanks" dxfId="401" priority="28">
      <formula>LEN(TRIM(E56))=0</formula>
    </cfRule>
  </conditionalFormatting>
  <conditionalFormatting sqref="C63">
    <cfRule type="containsBlanks" dxfId="400" priority="34">
      <formula>LEN(TRIM(C63))=0</formula>
    </cfRule>
  </conditionalFormatting>
  <conditionalFormatting sqref="L64:M64">
    <cfRule type="containsBlanks" dxfId="399" priority="32">
      <formula>LEN(TRIM(L64))=0</formula>
    </cfRule>
  </conditionalFormatting>
  <conditionalFormatting sqref="L63">
    <cfRule type="containsBlanks" dxfId="398" priority="33">
      <formula>LEN(TRIM(L63))=0</formula>
    </cfRule>
  </conditionalFormatting>
  <conditionalFormatting sqref="N64">
    <cfRule type="containsBlanks" dxfId="397" priority="3">
      <formula>LEN(TRIM(N64))=0</formula>
    </cfRule>
  </conditionalFormatting>
  <conditionalFormatting sqref="E52">
    <cfRule type="containsBlanks" dxfId="396" priority="30">
      <formula>LEN(TRIM(E52))=0</formula>
    </cfRule>
  </conditionalFormatting>
  <conditionalFormatting sqref="E54">
    <cfRule type="containsBlanks" dxfId="395" priority="29">
      <formula>LEN(TRIM(E54))=0</formula>
    </cfRule>
  </conditionalFormatting>
  <conditionalFormatting sqref="E58">
    <cfRule type="containsBlanks" dxfId="394" priority="27">
      <formula>LEN(TRIM(E58))=0</formula>
    </cfRule>
  </conditionalFormatting>
  <conditionalFormatting sqref="E60">
    <cfRule type="containsBlanks" dxfId="393" priority="26">
      <formula>LEN(TRIM(E60))=0</formula>
    </cfRule>
  </conditionalFormatting>
  <conditionalFormatting sqref="E62">
    <cfRule type="containsBlanks" dxfId="392" priority="25">
      <formula>LEN(TRIM(E62))=0</formula>
    </cfRule>
  </conditionalFormatting>
  <conditionalFormatting sqref="E64">
    <cfRule type="containsBlanks" dxfId="391" priority="24">
      <formula>LEN(TRIM(E64))=0</formula>
    </cfRule>
  </conditionalFormatting>
  <conditionalFormatting sqref="H52">
    <cfRule type="containsBlanks" dxfId="390" priority="23">
      <formula>LEN(TRIM(H52))=0</formula>
    </cfRule>
  </conditionalFormatting>
  <conditionalFormatting sqref="H56">
    <cfRule type="containsBlanks" dxfId="389" priority="21">
      <formula>LEN(TRIM(H56))=0</formula>
    </cfRule>
  </conditionalFormatting>
  <conditionalFormatting sqref="H58">
    <cfRule type="containsBlanks" dxfId="388" priority="20">
      <formula>LEN(TRIM(H58))=0</formula>
    </cfRule>
  </conditionalFormatting>
  <conditionalFormatting sqref="H60">
    <cfRule type="containsBlanks" dxfId="387" priority="19">
      <formula>LEN(TRIM(H60))=0</formula>
    </cfRule>
  </conditionalFormatting>
  <conditionalFormatting sqref="H62">
    <cfRule type="containsBlanks" dxfId="386" priority="18">
      <formula>LEN(TRIM(H62))=0</formula>
    </cfRule>
  </conditionalFormatting>
  <conditionalFormatting sqref="H64">
    <cfRule type="containsBlanks" dxfId="385" priority="17">
      <formula>LEN(TRIM(H64))=0</formula>
    </cfRule>
  </conditionalFormatting>
  <conditionalFormatting sqref="K54">
    <cfRule type="containsBlanks" dxfId="384" priority="15">
      <formula>LEN(TRIM(K54))=0</formula>
    </cfRule>
  </conditionalFormatting>
  <conditionalFormatting sqref="K56">
    <cfRule type="containsBlanks" dxfId="383" priority="14">
      <formula>LEN(TRIM(K56))=0</formula>
    </cfRule>
  </conditionalFormatting>
  <conditionalFormatting sqref="K58">
    <cfRule type="containsBlanks" dxfId="382" priority="13">
      <formula>LEN(TRIM(K58))=0</formula>
    </cfRule>
  </conditionalFormatting>
  <conditionalFormatting sqref="K60">
    <cfRule type="containsBlanks" dxfId="381" priority="12">
      <formula>LEN(TRIM(K60))=0</formula>
    </cfRule>
  </conditionalFormatting>
  <conditionalFormatting sqref="N52">
    <cfRule type="containsBlanks" dxfId="380" priority="9">
      <formula>LEN(TRIM(N52))=0</formula>
    </cfRule>
  </conditionalFormatting>
  <conditionalFormatting sqref="N54">
    <cfRule type="containsBlanks" dxfId="379" priority="8">
      <formula>LEN(TRIM(N54))=0</formula>
    </cfRule>
  </conditionalFormatting>
  <conditionalFormatting sqref="N56">
    <cfRule type="containsBlanks" dxfId="378" priority="7">
      <formula>LEN(TRIM(N56))=0</formula>
    </cfRule>
  </conditionalFormatting>
  <conditionalFormatting sqref="N58">
    <cfRule type="containsBlanks" dxfId="377" priority="6">
      <formula>LEN(TRIM(N58))=0</formula>
    </cfRule>
  </conditionalFormatting>
  <conditionalFormatting sqref="N60">
    <cfRule type="containsBlanks" dxfId="376" priority="5">
      <formula>LEN(TRIM(N60))=0</formula>
    </cfRule>
  </conditionalFormatting>
  <conditionalFormatting sqref="N62">
    <cfRule type="containsBlanks" dxfId="375" priority="4">
      <formula>LEN(TRIM(N62))=0</formula>
    </cfRule>
  </conditionalFormatting>
  <conditionalFormatting sqref="K62">
    <cfRule type="containsBlanks" dxfId="374" priority="2">
      <formula>LEN(TRIM(K62))=0</formula>
    </cfRule>
  </conditionalFormatting>
  <conditionalFormatting sqref="K64">
    <cfRule type="containsBlanks" dxfId="373" priority="1">
      <formula>LEN(TRIM(K64))=0</formula>
    </cfRule>
  </conditionalFormatting>
  <dataValidations count="1">
    <dataValidation type="list" allowBlank="1" showInputMessage="1" showErrorMessage="1" sqref="H5 N41 N43 N45 N47 N49 K49 K47 K45 K43 K41 H41 H43 H45 H47 H49 E49 E47 E45 E43 E41 N25 N27 N29 N31 N33 N35 N37 N39 K39 K37 K35 K33 K31 K29 K27 K25 H25 H27 H29 H31 H33 H35 H37 H39 E39 E37 E35 E33 E31 E29 E27 E25 E23 H23 K23 N23 N21 K21 H21 E21 E19 H19 K19 N19 N17 K17 H17 E17 E15 H15 K15 N15 N13 K13 H13 E13 E11 H11 K11 N11 N9 K9 H9 E9 E7 H7 K7 N7 N5 K5" xr:uid="{00000000-0002-0000-0100-000000000000}">
      <formula1>$B$65:$B$68</formula1>
    </dataValidation>
  </dataValidations>
  <printOptions horizontalCentered="1" verticalCentered="1"/>
  <pageMargins left="0.25" right="0.25" top="0.75" bottom="0.75" header="0.3" footer="0.3"/>
  <pageSetup paperSize="9" scale="58" orientation="portrait" horizontalDpi="4294967293" verticalDpi="4294967293" r:id="rId1"/>
  <headerFooter alignWithMargins="0"/>
  <extLst>
    <ext xmlns:x14="http://schemas.microsoft.com/office/spreadsheetml/2009/9/main" uri="{78C0D931-6437-407d-A8EE-F0AAD7539E65}">
      <x14:conditionalFormattings>
        <x14:conditionalFormatting xmlns:xm="http://schemas.microsoft.com/office/excel/2006/main">
          <x14:cfRule type="cellIs" priority="905" operator="equal" id="{63E2B77E-6AFE-4EB0-9AD3-615D18F54302}">
            <xm:f>'Zoznam tímov a pretekárov'!$B$59</xm:f>
            <x14:dxf>
              <fill>
                <patternFill>
                  <bgColor rgb="FFFFFF00"/>
                </patternFill>
              </fill>
            </x14:dxf>
          </x14:cfRule>
          <x14:cfRule type="cellIs" priority="906" operator="equal" id="{BD4B4791-258F-413D-9346-FB79C569FD8A}">
            <xm:f>'Zoznam tímov a pretekárov'!$B$58</xm:f>
            <x14:dxf>
              <fill>
                <patternFill>
                  <bgColor theme="3" tint="0.59996337778862885"/>
                </patternFill>
              </fill>
            </x14:dxf>
          </x14:cfRule>
          <x14:cfRule type="cellIs" priority="907" operator="equal" id="{591A7450-9A03-4C23-BB9B-5241E48AD310}">
            <xm:f>'Zoznam tímov a pretekárov'!$B$61</xm:f>
            <x14:dxf>
              <font>
                <strike val="0"/>
              </font>
              <fill>
                <patternFill patternType="none">
                  <bgColor auto="1"/>
                </patternFill>
              </fill>
            </x14:dxf>
          </x14:cfRule>
          <xm:sqref>E5 H5 K5 N5 E7 E9 E11 E13 E15 E17 E19 E21 E23 E25 E27 H7 H9 H11 H13 H15 H17 H19 H21 H23 H25 H27 K7 K9 K11 K13 K15 K17 K19 K21 K23 K25 K27 N7 N9 N11 N13 N15 N17 N19 N21 N23 N25 N27 K29 N29 H29 K31 N31 E31 H31 K35 N35 E35 H35 N37 E37 H37 N39 E39 H39 E29 N33 E33 H33 N41 E41 H41 K45 N45 E45 H45 N47 E47 H47 N49 E49 H49 N43 E43 H43</xm:sqref>
        </x14:conditionalFormatting>
        <x14:conditionalFormatting xmlns:xm="http://schemas.microsoft.com/office/excel/2006/main">
          <x14:cfRule type="cellIs" priority="1049" operator="equal" id="{C8B3DD94-14DB-43D4-AACA-E2F5706B71DE}">
            <xm:f>'Zoznam tímov a pretekárov'!$B$60</xm:f>
            <x14:dxf>
              <fill>
                <patternFill>
                  <bgColor rgb="FFFF0000"/>
                </patternFill>
              </fill>
            </x14:dxf>
          </x14:cfRule>
          <xm:sqref>E5 E7 E9 E11 E13 E15 E17 E19 E21 E23 E25 E27 H29 E31 H31 E35 H35 H37 H39 E29 H33 H41 E45 H45 H47 H49 H43</xm:sqref>
        </x14:conditionalFormatting>
        <x14:conditionalFormatting xmlns:xm="http://schemas.microsoft.com/office/excel/2006/main">
          <x14:cfRule type="cellIs" priority="317" operator="equal" id="{B8D5B540-0806-4854-ADC1-54378FF349AE}">
            <xm:f>'Zoznam tímov a pretekárov'!$B$59</xm:f>
            <x14:dxf>
              <fill>
                <patternFill>
                  <bgColor rgb="FFFFFF00"/>
                </patternFill>
              </fill>
            </x14:dxf>
          </x14:cfRule>
          <x14:cfRule type="cellIs" priority="318" operator="equal" id="{1FC32C26-E451-4BF5-A59A-666B5EB88726}">
            <xm:f>'Zoznam tímov a pretekárov'!$B$58</xm:f>
            <x14:dxf>
              <fill>
                <patternFill>
                  <bgColor theme="3" tint="0.59996337778862885"/>
                </patternFill>
              </fill>
            </x14:dxf>
          </x14:cfRule>
          <x14:cfRule type="cellIs" priority="319" operator="equal" id="{220CEF08-A382-45F8-8B78-161BE36BCF81}">
            <xm:f>'Zoznam tímov a pretekárov'!$B$61</xm:f>
            <x14:dxf>
              <font>
                <strike val="0"/>
              </font>
              <fill>
                <patternFill patternType="none">
                  <bgColor auto="1"/>
                </patternFill>
              </fill>
            </x14:dxf>
          </x14:cfRule>
          <xm:sqref>K37</xm:sqref>
        </x14:conditionalFormatting>
        <x14:conditionalFormatting xmlns:xm="http://schemas.microsoft.com/office/excel/2006/main">
          <x14:cfRule type="cellIs" priority="320" operator="equal" id="{25E15EB4-8F45-4559-A8CD-1DD734089CEE}">
            <xm:f>'Zoznam tímov a pretekárov'!$B$60</xm:f>
            <x14:dxf>
              <fill>
                <patternFill>
                  <bgColor rgb="FFFF0000"/>
                </patternFill>
              </fill>
            </x14:dxf>
          </x14:cfRule>
          <xm:sqref>E37</xm:sqref>
        </x14:conditionalFormatting>
        <x14:conditionalFormatting xmlns:xm="http://schemas.microsoft.com/office/excel/2006/main">
          <x14:cfRule type="cellIs" priority="301" operator="equal" id="{AF3DEE41-4F33-4E7C-ACE8-4E34F3244028}">
            <xm:f>'Zoznam tímov a pretekárov'!$B$59</xm:f>
            <x14:dxf>
              <fill>
                <patternFill>
                  <bgColor rgb="FFFFFF00"/>
                </patternFill>
              </fill>
            </x14:dxf>
          </x14:cfRule>
          <x14:cfRule type="cellIs" priority="302" operator="equal" id="{EEC13A69-9E1F-49C2-9F55-BD6088FDD93B}">
            <xm:f>'Zoznam tímov a pretekárov'!$B$58</xm:f>
            <x14:dxf>
              <fill>
                <patternFill>
                  <bgColor theme="3" tint="0.59996337778862885"/>
                </patternFill>
              </fill>
            </x14:dxf>
          </x14:cfRule>
          <x14:cfRule type="cellIs" priority="303" operator="equal" id="{30EE94AF-F7D7-416E-A5A2-87F54B8859F8}">
            <xm:f>'Zoznam tímov a pretekárov'!$B$61</xm:f>
            <x14:dxf>
              <font>
                <strike val="0"/>
              </font>
              <fill>
                <patternFill patternType="none">
                  <bgColor auto="1"/>
                </patternFill>
              </fill>
            </x14:dxf>
          </x14:cfRule>
          <xm:sqref>K39</xm:sqref>
        </x14:conditionalFormatting>
        <x14:conditionalFormatting xmlns:xm="http://schemas.microsoft.com/office/excel/2006/main">
          <x14:cfRule type="cellIs" priority="304" operator="equal" id="{4338E435-634F-4B82-B517-0D23E24661FB}">
            <xm:f>'Zoznam tímov a pretekárov'!$B$60</xm:f>
            <x14:dxf>
              <fill>
                <patternFill>
                  <bgColor rgb="FFFF0000"/>
                </patternFill>
              </fill>
            </x14:dxf>
          </x14:cfRule>
          <xm:sqref>E39</xm:sqref>
        </x14:conditionalFormatting>
        <x14:conditionalFormatting xmlns:xm="http://schemas.microsoft.com/office/excel/2006/main">
          <x14:cfRule type="cellIs" priority="285" operator="equal" id="{718F00CA-09D9-4FF7-BE51-8EF1464FA04C}">
            <xm:f>'Zoznam tímov a pretekárov'!$B$59</xm:f>
            <x14:dxf>
              <fill>
                <patternFill>
                  <bgColor rgb="FFFFFF00"/>
                </patternFill>
              </fill>
            </x14:dxf>
          </x14:cfRule>
          <x14:cfRule type="cellIs" priority="286" operator="equal" id="{D5ABA132-FD2E-4307-9771-F00F972C7125}">
            <xm:f>'Zoznam tímov a pretekárov'!$B$58</xm:f>
            <x14:dxf>
              <fill>
                <patternFill>
                  <bgColor theme="3" tint="0.59996337778862885"/>
                </patternFill>
              </fill>
            </x14:dxf>
          </x14:cfRule>
          <x14:cfRule type="cellIs" priority="287" operator="equal" id="{B52FF6B4-42B4-4F89-B4DC-549000D7B2A4}">
            <xm:f>'Zoznam tímov a pretekárov'!$B$61</xm:f>
            <x14:dxf>
              <font>
                <strike val="0"/>
              </font>
              <fill>
                <patternFill patternType="none">
                  <bgColor auto="1"/>
                </patternFill>
              </fill>
            </x14:dxf>
          </x14:cfRule>
          <xm:sqref>K33</xm:sqref>
        </x14:conditionalFormatting>
        <x14:conditionalFormatting xmlns:xm="http://schemas.microsoft.com/office/excel/2006/main">
          <x14:cfRule type="cellIs" priority="288" operator="equal" id="{F218B73D-1718-44D2-8F15-0F3E9BD95622}">
            <xm:f>'Zoznam tímov a pretekárov'!$B$60</xm:f>
            <x14:dxf>
              <fill>
                <patternFill>
                  <bgColor rgb="FFFF0000"/>
                </patternFill>
              </fill>
            </x14:dxf>
          </x14:cfRule>
          <xm:sqref>E33</xm:sqref>
        </x14:conditionalFormatting>
        <x14:conditionalFormatting xmlns:xm="http://schemas.microsoft.com/office/excel/2006/main">
          <x14:cfRule type="cellIs" priority="254" operator="equal" id="{FBE67581-E5F2-4874-B957-D281BA8E238B}">
            <xm:f>'Zoznam tímov a pretekárov'!$B$59</xm:f>
            <x14:dxf>
              <fill>
                <patternFill>
                  <bgColor rgb="FFFFFF00"/>
                </patternFill>
              </fill>
            </x14:dxf>
          </x14:cfRule>
          <x14:cfRule type="cellIs" priority="255" operator="equal" id="{3B604AA4-F520-4D0E-B591-820873EFD408}">
            <xm:f>'Zoznam tímov a pretekárov'!$B$58</xm:f>
            <x14:dxf>
              <fill>
                <patternFill>
                  <bgColor theme="3" tint="0.59996337778862885"/>
                </patternFill>
              </fill>
            </x14:dxf>
          </x14:cfRule>
          <x14:cfRule type="cellIs" priority="256" operator="equal" id="{988A277B-47A6-4932-9F32-C6B655AE616B}">
            <xm:f>'Zoznam tímov a pretekárov'!$B$61</xm:f>
            <x14:dxf>
              <font>
                <strike val="0"/>
              </font>
              <fill>
                <patternFill patternType="none">
                  <bgColor auto="1"/>
                </patternFill>
              </fill>
            </x14:dxf>
          </x14:cfRule>
          <xm:sqref>K41</xm:sqref>
        </x14:conditionalFormatting>
        <x14:conditionalFormatting xmlns:xm="http://schemas.microsoft.com/office/excel/2006/main">
          <x14:cfRule type="cellIs" priority="257" operator="equal" id="{159B5D0A-AFAE-4557-9ECF-A3FA44B4A53D}">
            <xm:f>'Zoznam tímov a pretekárov'!$B$60</xm:f>
            <x14:dxf>
              <fill>
                <patternFill>
                  <bgColor rgb="FFFF0000"/>
                </patternFill>
              </fill>
            </x14:dxf>
          </x14:cfRule>
          <xm:sqref>E41</xm:sqref>
        </x14:conditionalFormatting>
        <x14:conditionalFormatting xmlns:xm="http://schemas.microsoft.com/office/excel/2006/main">
          <x14:cfRule type="cellIs" priority="225" operator="equal" id="{83FF2F5B-2206-413B-9AF5-B7EBD680B65F}">
            <xm:f>'Zoznam tímov a pretekárov'!$B$59</xm:f>
            <x14:dxf>
              <fill>
                <patternFill>
                  <bgColor rgb="FFFFFF00"/>
                </patternFill>
              </fill>
            </x14:dxf>
          </x14:cfRule>
          <x14:cfRule type="cellIs" priority="226" operator="equal" id="{DF7B46EA-3CBA-4D87-A3B0-E1302EE573EC}">
            <xm:f>'Zoznam tímov a pretekárov'!$B$58</xm:f>
            <x14:dxf>
              <fill>
                <patternFill>
                  <bgColor theme="3" tint="0.59996337778862885"/>
                </patternFill>
              </fill>
            </x14:dxf>
          </x14:cfRule>
          <x14:cfRule type="cellIs" priority="227" operator="equal" id="{E080BD23-74F0-45FF-A26E-583D462CDCD0}">
            <xm:f>'Zoznam tímov a pretekárov'!$B$61</xm:f>
            <x14:dxf>
              <font>
                <strike val="0"/>
              </font>
              <fill>
                <patternFill patternType="none">
                  <bgColor auto="1"/>
                </patternFill>
              </fill>
            </x14:dxf>
          </x14:cfRule>
          <xm:sqref>K47</xm:sqref>
        </x14:conditionalFormatting>
        <x14:conditionalFormatting xmlns:xm="http://schemas.microsoft.com/office/excel/2006/main">
          <x14:cfRule type="cellIs" priority="228" operator="equal" id="{102B50C9-0912-4A0F-B578-7724219C29DC}">
            <xm:f>'Zoznam tímov a pretekárov'!$B$60</xm:f>
            <x14:dxf>
              <fill>
                <patternFill>
                  <bgColor rgb="FFFF0000"/>
                </patternFill>
              </fill>
            </x14:dxf>
          </x14:cfRule>
          <xm:sqref>E47</xm:sqref>
        </x14:conditionalFormatting>
        <x14:conditionalFormatting xmlns:xm="http://schemas.microsoft.com/office/excel/2006/main">
          <x14:cfRule type="cellIs" priority="209" operator="equal" id="{1CB9E85E-5949-4E2A-82C4-A85224E93EF5}">
            <xm:f>'Zoznam tímov a pretekárov'!$B$59</xm:f>
            <x14:dxf>
              <fill>
                <patternFill>
                  <bgColor rgb="FFFFFF00"/>
                </patternFill>
              </fill>
            </x14:dxf>
          </x14:cfRule>
          <x14:cfRule type="cellIs" priority="210" operator="equal" id="{BBD50E13-8395-492F-B3F9-64425BD6C11C}">
            <xm:f>'Zoznam tímov a pretekárov'!$B$58</xm:f>
            <x14:dxf>
              <fill>
                <patternFill>
                  <bgColor theme="3" tint="0.59996337778862885"/>
                </patternFill>
              </fill>
            </x14:dxf>
          </x14:cfRule>
          <x14:cfRule type="cellIs" priority="211" operator="equal" id="{54A1266B-A938-4ABC-8E2F-5DE0AD9B37C9}">
            <xm:f>'Zoznam tímov a pretekárov'!$B$61</xm:f>
            <x14:dxf>
              <font>
                <strike val="0"/>
              </font>
              <fill>
                <patternFill patternType="none">
                  <bgColor auto="1"/>
                </patternFill>
              </fill>
            </x14:dxf>
          </x14:cfRule>
          <xm:sqref>K49</xm:sqref>
        </x14:conditionalFormatting>
        <x14:conditionalFormatting xmlns:xm="http://schemas.microsoft.com/office/excel/2006/main">
          <x14:cfRule type="cellIs" priority="212" operator="equal" id="{6B49D8A2-4543-4E1A-803A-156F289FE96A}">
            <xm:f>'Zoznam tímov a pretekárov'!$B$60</xm:f>
            <x14:dxf>
              <fill>
                <patternFill>
                  <bgColor rgb="FFFF0000"/>
                </patternFill>
              </fill>
            </x14:dxf>
          </x14:cfRule>
          <xm:sqref>E49</xm:sqref>
        </x14:conditionalFormatting>
        <x14:conditionalFormatting xmlns:xm="http://schemas.microsoft.com/office/excel/2006/main">
          <x14:cfRule type="cellIs" priority="193" operator="equal" id="{059A515A-A941-478C-9BCB-9E0833387F3D}">
            <xm:f>'Zoznam tímov a pretekárov'!$B$59</xm:f>
            <x14:dxf>
              <fill>
                <patternFill>
                  <bgColor rgb="FFFFFF00"/>
                </patternFill>
              </fill>
            </x14:dxf>
          </x14:cfRule>
          <x14:cfRule type="cellIs" priority="194" operator="equal" id="{874B7D35-A1D5-40C9-B1BC-E09B4D9C8DF2}">
            <xm:f>'Zoznam tímov a pretekárov'!$B$58</xm:f>
            <x14:dxf>
              <fill>
                <patternFill>
                  <bgColor theme="3" tint="0.59996337778862885"/>
                </patternFill>
              </fill>
            </x14:dxf>
          </x14:cfRule>
          <x14:cfRule type="cellIs" priority="195" operator="equal" id="{3DE2E6A8-3DDD-49AE-AE16-EA50AB9F4C95}">
            <xm:f>'Zoznam tímov a pretekárov'!$B$61</xm:f>
            <x14:dxf>
              <font>
                <strike val="0"/>
              </font>
              <fill>
                <patternFill patternType="none">
                  <bgColor auto="1"/>
                </patternFill>
              </fill>
            </x14:dxf>
          </x14:cfRule>
          <xm:sqref>K43</xm:sqref>
        </x14:conditionalFormatting>
        <x14:conditionalFormatting xmlns:xm="http://schemas.microsoft.com/office/excel/2006/main">
          <x14:cfRule type="cellIs" priority="196" operator="equal" id="{E9FF32DE-053F-4040-A1DC-E86FC45DF5F4}">
            <xm:f>'Zoznam tímov a pretekárov'!$B$60</xm:f>
            <x14:dxf>
              <fill>
                <patternFill>
                  <bgColor rgb="FFFF0000"/>
                </patternFill>
              </fill>
            </x14:dxf>
          </x14:cfRule>
          <xm:sqref>E43</xm:sqref>
        </x14:conditionalFormatting>
        <x14:conditionalFormatting xmlns:xm="http://schemas.microsoft.com/office/excel/2006/main">
          <x14:cfRule type="cellIs" priority="168" operator="equal" id="{7D20FD2B-14F4-40D4-917C-9CA3F2CBD1F7}">
            <xm:f>'Zoznam tímov a pretekárov'!$B$59</xm:f>
            <x14:dxf>
              <fill>
                <patternFill>
                  <bgColor rgb="FFFFFF00"/>
                </patternFill>
              </fill>
            </x14:dxf>
          </x14:cfRule>
          <x14:cfRule type="cellIs" priority="169" operator="equal" id="{25576768-A8BE-4720-AA0B-C0C987D01787}">
            <xm:f>'Zoznam tímov a pretekárov'!$B$58</xm:f>
            <x14:dxf>
              <fill>
                <patternFill>
                  <bgColor theme="3" tint="0.59996337778862885"/>
                </patternFill>
              </fill>
            </x14:dxf>
          </x14:cfRule>
          <x14:cfRule type="cellIs" priority="170" operator="equal" id="{9400C927-5D12-4E04-992F-492DEEE6B404}">
            <xm:f>'Zoznam tímov a pretekárov'!$B$61</xm:f>
            <x14:dxf>
              <font>
                <strike val="0"/>
              </font>
              <fill>
                <patternFill patternType="none">
                  <bgColor auto="1"/>
                </patternFill>
              </fill>
            </x14:dxf>
          </x14:cfRule>
          <xm:sqref>N51 E51 H51</xm:sqref>
        </x14:conditionalFormatting>
        <x14:conditionalFormatting xmlns:xm="http://schemas.microsoft.com/office/excel/2006/main">
          <x14:cfRule type="cellIs" priority="171" operator="equal" id="{6B55877E-F98C-4BFB-A919-FFA3B6BF52F3}">
            <xm:f>'Zoznam tímov a pretekárov'!$B$60</xm:f>
            <x14:dxf>
              <fill>
                <patternFill>
                  <bgColor rgb="FFFF0000"/>
                </patternFill>
              </fill>
            </x14:dxf>
          </x14:cfRule>
          <xm:sqref>H51</xm:sqref>
        </x14:conditionalFormatting>
        <x14:conditionalFormatting xmlns:xm="http://schemas.microsoft.com/office/excel/2006/main">
          <x14:cfRule type="cellIs" priority="164" operator="equal" id="{D7DDD083-E3AF-40A5-B8F4-C3E80A645F4F}">
            <xm:f>'Zoznam tímov a pretekárov'!$B$59</xm:f>
            <x14:dxf>
              <fill>
                <patternFill>
                  <bgColor rgb="FFFFFF00"/>
                </patternFill>
              </fill>
            </x14:dxf>
          </x14:cfRule>
          <x14:cfRule type="cellIs" priority="165" operator="equal" id="{4B753364-233D-48E7-9F84-5B6291D64730}">
            <xm:f>'Zoznam tímov a pretekárov'!$B$58</xm:f>
            <x14:dxf>
              <fill>
                <patternFill>
                  <bgColor theme="3" tint="0.59996337778862885"/>
                </patternFill>
              </fill>
            </x14:dxf>
          </x14:cfRule>
          <x14:cfRule type="cellIs" priority="166" operator="equal" id="{196F8072-5C79-4BA2-9AFA-317C241D7CBF}">
            <xm:f>'Zoznam tímov a pretekárov'!$B$61</xm:f>
            <x14:dxf>
              <font>
                <strike val="0"/>
              </font>
              <fill>
                <patternFill patternType="none">
                  <bgColor auto="1"/>
                </patternFill>
              </fill>
            </x14:dxf>
          </x14:cfRule>
          <xm:sqref>K51</xm:sqref>
        </x14:conditionalFormatting>
        <x14:conditionalFormatting xmlns:xm="http://schemas.microsoft.com/office/excel/2006/main">
          <x14:cfRule type="cellIs" priority="167" operator="equal" id="{20167B5D-C116-446C-81BD-B25796BEDEAA}">
            <xm:f>'Zoznam tímov a pretekárov'!$B$60</xm:f>
            <x14:dxf>
              <fill>
                <patternFill>
                  <bgColor rgb="FFFF0000"/>
                </patternFill>
              </fill>
            </x14:dxf>
          </x14:cfRule>
          <xm:sqref>E51</xm:sqref>
        </x14:conditionalFormatting>
        <x14:conditionalFormatting xmlns:xm="http://schemas.microsoft.com/office/excel/2006/main">
          <x14:cfRule type="cellIs" priority="148" operator="equal" id="{27A6A88D-956D-4824-9554-83A8758BBC5A}">
            <xm:f>'Zoznam tímov a pretekárov'!$B$59</xm:f>
            <x14:dxf>
              <fill>
                <patternFill>
                  <bgColor rgb="FFFFFF00"/>
                </patternFill>
              </fill>
            </x14:dxf>
          </x14:cfRule>
          <x14:cfRule type="cellIs" priority="149" operator="equal" id="{0578125D-30A1-4187-8909-54958AFAD13D}">
            <xm:f>'Zoznam tímov a pretekárov'!$B$58</xm:f>
            <x14:dxf>
              <fill>
                <patternFill>
                  <bgColor theme="3" tint="0.59996337778862885"/>
                </patternFill>
              </fill>
            </x14:dxf>
          </x14:cfRule>
          <x14:cfRule type="cellIs" priority="150" operator="equal" id="{74230174-97BA-43BE-9249-0B5DD6912F5A}">
            <xm:f>'Zoznam tímov a pretekárov'!$B$61</xm:f>
            <x14:dxf>
              <font>
                <strike val="0"/>
              </font>
              <fill>
                <patternFill patternType="none">
                  <bgColor auto="1"/>
                </patternFill>
              </fill>
            </x14:dxf>
          </x14:cfRule>
          <xm:sqref>N53 E53 H53</xm:sqref>
        </x14:conditionalFormatting>
        <x14:conditionalFormatting xmlns:xm="http://schemas.microsoft.com/office/excel/2006/main">
          <x14:cfRule type="cellIs" priority="151" operator="equal" id="{30DFD1CD-0287-443A-B617-28EF6F72A558}">
            <xm:f>'Zoznam tímov a pretekárov'!$B$60</xm:f>
            <x14:dxf>
              <fill>
                <patternFill>
                  <bgColor rgb="FFFF0000"/>
                </patternFill>
              </fill>
            </x14:dxf>
          </x14:cfRule>
          <xm:sqref>H53</xm:sqref>
        </x14:conditionalFormatting>
        <x14:conditionalFormatting xmlns:xm="http://schemas.microsoft.com/office/excel/2006/main">
          <x14:cfRule type="cellIs" priority="144" operator="equal" id="{553E4CAA-D374-4BC6-8D55-6A130EE81285}">
            <xm:f>'Zoznam tímov a pretekárov'!$B$59</xm:f>
            <x14:dxf>
              <fill>
                <patternFill>
                  <bgColor rgb="FFFFFF00"/>
                </patternFill>
              </fill>
            </x14:dxf>
          </x14:cfRule>
          <x14:cfRule type="cellIs" priority="145" operator="equal" id="{44EEDE1B-6B7C-4554-B7D2-69BAF3E11CB1}">
            <xm:f>'Zoznam tímov a pretekárov'!$B$58</xm:f>
            <x14:dxf>
              <fill>
                <patternFill>
                  <bgColor theme="3" tint="0.59996337778862885"/>
                </patternFill>
              </fill>
            </x14:dxf>
          </x14:cfRule>
          <x14:cfRule type="cellIs" priority="146" operator="equal" id="{FDA2EA4B-5F3F-443F-861F-DA2065B9AF75}">
            <xm:f>'Zoznam tímov a pretekárov'!$B$61</xm:f>
            <x14:dxf>
              <font>
                <strike val="0"/>
              </font>
              <fill>
                <patternFill patternType="none">
                  <bgColor auto="1"/>
                </patternFill>
              </fill>
            </x14:dxf>
          </x14:cfRule>
          <xm:sqref>K53</xm:sqref>
        </x14:conditionalFormatting>
        <x14:conditionalFormatting xmlns:xm="http://schemas.microsoft.com/office/excel/2006/main">
          <x14:cfRule type="cellIs" priority="147" operator="equal" id="{6A6A33BC-516F-4891-A6BC-91CDED112A59}">
            <xm:f>'Zoznam tímov a pretekárov'!$B$60</xm:f>
            <x14:dxf>
              <fill>
                <patternFill>
                  <bgColor rgb="FFFF0000"/>
                </patternFill>
              </fill>
            </x14:dxf>
          </x14:cfRule>
          <xm:sqref>E53</xm:sqref>
        </x14:conditionalFormatting>
        <x14:conditionalFormatting xmlns:xm="http://schemas.microsoft.com/office/excel/2006/main">
          <x14:cfRule type="cellIs" priority="128" operator="equal" id="{3FD0AE96-A8D0-4E83-A849-26A926456D33}">
            <xm:f>'Zoznam tímov a pretekárov'!$B$59</xm:f>
            <x14:dxf>
              <fill>
                <patternFill>
                  <bgColor rgb="FFFFFF00"/>
                </patternFill>
              </fill>
            </x14:dxf>
          </x14:cfRule>
          <x14:cfRule type="cellIs" priority="129" operator="equal" id="{B5A5A2F2-E20E-48D2-8AF5-89FDC2EBF751}">
            <xm:f>'Zoznam tímov a pretekárov'!$B$58</xm:f>
            <x14:dxf>
              <fill>
                <patternFill>
                  <bgColor theme="3" tint="0.59996337778862885"/>
                </patternFill>
              </fill>
            </x14:dxf>
          </x14:cfRule>
          <x14:cfRule type="cellIs" priority="130" operator="equal" id="{611F4F8B-04FD-4D91-B58C-1D0B723ABABF}">
            <xm:f>'Zoznam tímov a pretekárov'!$B$61</xm:f>
            <x14:dxf>
              <font>
                <strike val="0"/>
              </font>
              <fill>
                <patternFill patternType="none">
                  <bgColor auto="1"/>
                </patternFill>
              </fill>
            </x14:dxf>
          </x14:cfRule>
          <xm:sqref>N55 E55 H55</xm:sqref>
        </x14:conditionalFormatting>
        <x14:conditionalFormatting xmlns:xm="http://schemas.microsoft.com/office/excel/2006/main">
          <x14:cfRule type="cellIs" priority="131" operator="equal" id="{E681697E-AF58-4FC2-A81A-828174D4F0D8}">
            <xm:f>'Zoznam tímov a pretekárov'!$B$60</xm:f>
            <x14:dxf>
              <fill>
                <patternFill>
                  <bgColor rgb="FFFF0000"/>
                </patternFill>
              </fill>
            </x14:dxf>
          </x14:cfRule>
          <xm:sqref>H55</xm:sqref>
        </x14:conditionalFormatting>
        <x14:conditionalFormatting xmlns:xm="http://schemas.microsoft.com/office/excel/2006/main">
          <x14:cfRule type="cellIs" priority="124" operator="equal" id="{4BAB2740-FFBD-47AF-A997-C5550222961B}">
            <xm:f>'Zoznam tímov a pretekárov'!$B$59</xm:f>
            <x14:dxf>
              <fill>
                <patternFill>
                  <bgColor rgb="FFFFFF00"/>
                </patternFill>
              </fill>
            </x14:dxf>
          </x14:cfRule>
          <x14:cfRule type="cellIs" priority="125" operator="equal" id="{D51B1DA1-15DA-4323-9486-2A65362C7AC4}">
            <xm:f>'Zoznam tímov a pretekárov'!$B$58</xm:f>
            <x14:dxf>
              <fill>
                <patternFill>
                  <bgColor theme="3" tint="0.59996337778862885"/>
                </patternFill>
              </fill>
            </x14:dxf>
          </x14:cfRule>
          <x14:cfRule type="cellIs" priority="126" operator="equal" id="{68407680-6DD6-4C7D-990B-893998817BA2}">
            <xm:f>'Zoznam tímov a pretekárov'!$B$61</xm:f>
            <x14:dxf>
              <font>
                <strike val="0"/>
              </font>
              <fill>
                <patternFill patternType="none">
                  <bgColor auto="1"/>
                </patternFill>
              </fill>
            </x14:dxf>
          </x14:cfRule>
          <xm:sqref>K55</xm:sqref>
        </x14:conditionalFormatting>
        <x14:conditionalFormatting xmlns:xm="http://schemas.microsoft.com/office/excel/2006/main">
          <x14:cfRule type="cellIs" priority="127" operator="equal" id="{747A5FBE-58CC-42FF-BA67-0BEE395021D3}">
            <xm:f>'Zoznam tímov a pretekárov'!$B$60</xm:f>
            <x14:dxf>
              <fill>
                <patternFill>
                  <bgColor rgb="FFFF0000"/>
                </patternFill>
              </fill>
            </x14:dxf>
          </x14:cfRule>
          <xm:sqref>E55</xm:sqref>
        </x14:conditionalFormatting>
        <x14:conditionalFormatting xmlns:xm="http://schemas.microsoft.com/office/excel/2006/main">
          <x14:cfRule type="cellIs" priority="108" operator="equal" id="{AF9BAB04-891A-4DFB-B0E6-3CFEEB87AD55}">
            <xm:f>'Zoznam tímov a pretekárov'!$B$59</xm:f>
            <x14:dxf>
              <fill>
                <patternFill>
                  <bgColor rgb="FFFFFF00"/>
                </patternFill>
              </fill>
            </x14:dxf>
          </x14:cfRule>
          <x14:cfRule type="cellIs" priority="109" operator="equal" id="{0CEF270E-90A7-4B25-9D87-7F6EDF2ECAEE}">
            <xm:f>'Zoznam tímov a pretekárov'!$B$58</xm:f>
            <x14:dxf>
              <fill>
                <patternFill>
                  <bgColor theme="3" tint="0.59996337778862885"/>
                </patternFill>
              </fill>
            </x14:dxf>
          </x14:cfRule>
          <x14:cfRule type="cellIs" priority="110" operator="equal" id="{6591E309-1F81-4E08-A1F2-6EBEE0C30CF2}">
            <xm:f>'Zoznam tímov a pretekárov'!$B$61</xm:f>
            <x14:dxf>
              <font>
                <strike val="0"/>
              </font>
              <fill>
                <patternFill patternType="none">
                  <bgColor auto="1"/>
                </patternFill>
              </fill>
            </x14:dxf>
          </x14:cfRule>
          <xm:sqref>N57 E57 H57</xm:sqref>
        </x14:conditionalFormatting>
        <x14:conditionalFormatting xmlns:xm="http://schemas.microsoft.com/office/excel/2006/main">
          <x14:cfRule type="cellIs" priority="111" operator="equal" id="{F24F7F0A-CF1F-4B9F-AFC7-BEEEA64D39A6}">
            <xm:f>'Zoznam tímov a pretekárov'!$B$60</xm:f>
            <x14:dxf>
              <fill>
                <patternFill>
                  <bgColor rgb="FFFF0000"/>
                </patternFill>
              </fill>
            </x14:dxf>
          </x14:cfRule>
          <xm:sqref>H57</xm:sqref>
        </x14:conditionalFormatting>
        <x14:conditionalFormatting xmlns:xm="http://schemas.microsoft.com/office/excel/2006/main">
          <x14:cfRule type="cellIs" priority="104" operator="equal" id="{2B92C51A-33CD-4B27-8D0A-F9DA48BACAA8}">
            <xm:f>'Zoznam tímov a pretekárov'!$B$59</xm:f>
            <x14:dxf>
              <fill>
                <patternFill>
                  <bgColor rgb="FFFFFF00"/>
                </patternFill>
              </fill>
            </x14:dxf>
          </x14:cfRule>
          <x14:cfRule type="cellIs" priority="105" operator="equal" id="{B368B7A8-2BC3-48CE-B626-DBA5B6F7622D}">
            <xm:f>'Zoznam tímov a pretekárov'!$B$58</xm:f>
            <x14:dxf>
              <fill>
                <patternFill>
                  <bgColor theme="3" tint="0.59996337778862885"/>
                </patternFill>
              </fill>
            </x14:dxf>
          </x14:cfRule>
          <x14:cfRule type="cellIs" priority="106" operator="equal" id="{3108216C-350E-4F6C-9414-C5C4B90632D6}">
            <xm:f>'Zoznam tímov a pretekárov'!$B$61</xm:f>
            <x14:dxf>
              <font>
                <strike val="0"/>
              </font>
              <fill>
                <patternFill patternType="none">
                  <bgColor auto="1"/>
                </patternFill>
              </fill>
            </x14:dxf>
          </x14:cfRule>
          <xm:sqref>K57</xm:sqref>
        </x14:conditionalFormatting>
        <x14:conditionalFormatting xmlns:xm="http://schemas.microsoft.com/office/excel/2006/main">
          <x14:cfRule type="cellIs" priority="107" operator="equal" id="{6E45E789-8BE2-4A3E-883C-DE80A109B42D}">
            <xm:f>'Zoznam tímov a pretekárov'!$B$60</xm:f>
            <x14:dxf>
              <fill>
                <patternFill>
                  <bgColor rgb="FFFF0000"/>
                </patternFill>
              </fill>
            </x14:dxf>
          </x14:cfRule>
          <xm:sqref>E57</xm:sqref>
        </x14:conditionalFormatting>
        <x14:conditionalFormatting xmlns:xm="http://schemas.microsoft.com/office/excel/2006/main">
          <x14:cfRule type="cellIs" priority="88" operator="equal" id="{A7E51E9B-C4E0-45A7-B28C-1603160D4F08}">
            <xm:f>'Zoznam tímov a pretekárov'!$B$59</xm:f>
            <x14:dxf>
              <fill>
                <patternFill>
                  <bgColor rgb="FFFFFF00"/>
                </patternFill>
              </fill>
            </x14:dxf>
          </x14:cfRule>
          <x14:cfRule type="cellIs" priority="89" operator="equal" id="{334C6A13-76A2-4A0E-8ED5-1459A4C51D06}">
            <xm:f>'Zoznam tímov a pretekárov'!$B$58</xm:f>
            <x14:dxf>
              <fill>
                <patternFill>
                  <bgColor theme="3" tint="0.59996337778862885"/>
                </patternFill>
              </fill>
            </x14:dxf>
          </x14:cfRule>
          <x14:cfRule type="cellIs" priority="90" operator="equal" id="{07C367FF-155C-44DC-A07C-8F4B0F90F7EF}">
            <xm:f>'Zoznam tímov a pretekárov'!$B$61</xm:f>
            <x14:dxf>
              <font>
                <strike val="0"/>
              </font>
              <fill>
                <patternFill patternType="none">
                  <bgColor auto="1"/>
                </patternFill>
              </fill>
            </x14:dxf>
          </x14:cfRule>
          <xm:sqref>N59 E59 H59</xm:sqref>
        </x14:conditionalFormatting>
        <x14:conditionalFormatting xmlns:xm="http://schemas.microsoft.com/office/excel/2006/main">
          <x14:cfRule type="cellIs" priority="91" operator="equal" id="{9F2F4114-A5CE-48FE-B165-46D2920D7F2F}">
            <xm:f>'Zoznam tímov a pretekárov'!$B$60</xm:f>
            <x14:dxf>
              <fill>
                <patternFill>
                  <bgColor rgb="FFFF0000"/>
                </patternFill>
              </fill>
            </x14:dxf>
          </x14:cfRule>
          <xm:sqref>H59</xm:sqref>
        </x14:conditionalFormatting>
        <x14:conditionalFormatting xmlns:xm="http://schemas.microsoft.com/office/excel/2006/main">
          <x14:cfRule type="cellIs" priority="84" operator="equal" id="{11606A35-3D87-461A-B11C-769C0A547AD5}">
            <xm:f>'Zoznam tímov a pretekárov'!$B$59</xm:f>
            <x14:dxf>
              <fill>
                <patternFill>
                  <bgColor rgb="FFFFFF00"/>
                </patternFill>
              </fill>
            </x14:dxf>
          </x14:cfRule>
          <x14:cfRule type="cellIs" priority="85" operator="equal" id="{BDA42849-45A2-4584-84E4-AD03BC552ACC}">
            <xm:f>'Zoznam tímov a pretekárov'!$B$58</xm:f>
            <x14:dxf>
              <fill>
                <patternFill>
                  <bgColor theme="3" tint="0.59996337778862885"/>
                </patternFill>
              </fill>
            </x14:dxf>
          </x14:cfRule>
          <x14:cfRule type="cellIs" priority="86" operator="equal" id="{F717BB70-95AC-40F0-9D39-7F0F1BD1B5ED}">
            <xm:f>'Zoznam tímov a pretekárov'!$B$61</xm:f>
            <x14:dxf>
              <font>
                <strike val="0"/>
              </font>
              <fill>
                <patternFill patternType="none">
                  <bgColor auto="1"/>
                </patternFill>
              </fill>
            </x14:dxf>
          </x14:cfRule>
          <xm:sqref>K59</xm:sqref>
        </x14:conditionalFormatting>
        <x14:conditionalFormatting xmlns:xm="http://schemas.microsoft.com/office/excel/2006/main">
          <x14:cfRule type="cellIs" priority="87" operator="equal" id="{BCCBF996-463E-4AE3-B400-56C2A0582C5C}">
            <xm:f>'Zoznam tímov a pretekárov'!$B$60</xm:f>
            <x14:dxf>
              <fill>
                <patternFill>
                  <bgColor rgb="FFFF0000"/>
                </patternFill>
              </fill>
            </x14:dxf>
          </x14:cfRule>
          <xm:sqref>E59</xm:sqref>
        </x14:conditionalFormatting>
        <x14:conditionalFormatting xmlns:xm="http://schemas.microsoft.com/office/excel/2006/main">
          <x14:cfRule type="cellIs" priority="68" operator="equal" id="{82A1C6C8-7639-4E85-AC3C-7D22029CB5C3}">
            <xm:f>'Zoznam tímov a pretekárov'!$B$59</xm:f>
            <x14:dxf>
              <fill>
                <patternFill>
                  <bgColor rgb="FFFFFF00"/>
                </patternFill>
              </fill>
            </x14:dxf>
          </x14:cfRule>
          <x14:cfRule type="cellIs" priority="69" operator="equal" id="{315EE1D7-54AB-4AA5-AC03-145B970AFB68}">
            <xm:f>'Zoznam tímov a pretekárov'!$B$58</xm:f>
            <x14:dxf>
              <fill>
                <patternFill>
                  <bgColor theme="3" tint="0.59996337778862885"/>
                </patternFill>
              </fill>
            </x14:dxf>
          </x14:cfRule>
          <x14:cfRule type="cellIs" priority="70" operator="equal" id="{DA63ABD5-648A-4E19-B7E2-EA5C2095D43F}">
            <xm:f>'Zoznam tímov a pretekárov'!$B$61</xm:f>
            <x14:dxf>
              <font>
                <strike val="0"/>
              </font>
              <fill>
                <patternFill patternType="none">
                  <bgColor auto="1"/>
                </patternFill>
              </fill>
            </x14:dxf>
          </x14:cfRule>
          <xm:sqref>N61 E61 H61</xm:sqref>
        </x14:conditionalFormatting>
        <x14:conditionalFormatting xmlns:xm="http://schemas.microsoft.com/office/excel/2006/main">
          <x14:cfRule type="cellIs" priority="71" operator="equal" id="{CC485E81-C744-4E9A-8C8A-614592B11F68}">
            <xm:f>'Zoznam tímov a pretekárov'!$B$60</xm:f>
            <x14:dxf>
              <fill>
                <patternFill>
                  <bgColor rgb="FFFF0000"/>
                </patternFill>
              </fill>
            </x14:dxf>
          </x14:cfRule>
          <xm:sqref>H61</xm:sqref>
        </x14:conditionalFormatting>
        <x14:conditionalFormatting xmlns:xm="http://schemas.microsoft.com/office/excel/2006/main">
          <x14:cfRule type="cellIs" priority="64" operator="equal" id="{B1649027-48E5-448B-858A-81269CFBDE68}">
            <xm:f>'Zoznam tímov a pretekárov'!$B$59</xm:f>
            <x14:dxf>
              <fill>
                <patternFill>
                  <bgColor rgb="FFFFFF00"/>
                </patternFill>
              </fill>
            </x14:dxf>
          </x14:cfRule>
          <x14:cfRule type="cellIs" priority="65" operator="equal" id="{3C17B9A6-ACC9-4B4B-A523-DBE3E38DEEA4}">
            <xm:f>'Zoznam tímov a pretekárov'!$B$58</xm:f>
            <x14:dxf>
              <fill>
                <patternFill>
                  <bgColor theme="3" tint="0.59996337778862885"/>
                </patternFill>
              </fill>
            </x14:dxf>
          </x14:cfRule>
          <x14:cfRule type="cellIs" priority="66" operator="equal" id="{7A183800-F08D-44C5-AB3B-AA12B6E731AD}">
            <xm:f>'Zoznam tímov a pretekárov'!$B$61</xm:f>
            <x14:dxf>
              <font>
                <strike val="0"/>
              </font>
              <fill>
                <patternFill patternType="none">
                  <bgColor auto="1"/>
                </patternFill>
              </fill>
            </x14:dxf>
          </x14:cfRule>
          <xm:sqref>K61</xm:sqref>
        </x14:conditionalFormatting>
        <x14:conditionalFormatting xmlns:xm="http://schemas.microsoft.com/office/excel/2006/main">
          <x14:cfRule type="cellIs" priority="67" operator="equal" id="{1FDFFA07-DCEF-4590-9431-3FA7A7000B9E}">
            <xm:f>'Zoznam tímov a pretekárov'!$B$60</xm:f>
            <x14:dxf>
              <fill>
                <patternFill>
                  <bgColor rgb="FFFF0000"/>
                </patternFill>
              </fill>
            </x14:dxf>
          </x14:cfRule>
          <xm:sqref>E61</xm:sqref>
        </x14:conditionalFormatting>
        <x14:conditionalFormatting xmlns:xm="http://schemas.microsoft.com/office/excel/2006/main">
          <x14:cfRule type="cellIs" priority="48" operator="equal" id="{24A00DC9-7F70-4569-BC0E-166D77558FBD}">
            <xm:f>'Zoznam tímov a pretekárov'!$B$59</xm:f>
            <x14:dxf>
              <fill>
                <patternFill>
                  <bgColor rgb="FFFFFF00"/>
                </patternFill>
              </fill>
            </x14:dxf>
          </x14:cfRule>
          <x14:cfRule type="cellIs" priority="49" operator="equal" id="{B81D07F5-233D-439B-B28E-E1621CD66E20}">
            <xm:f>'Zoznam tímov a pretekárov'!$B$58</xm:f>
            <x14:dxf>
              <fill>
                <patternFill>
                  <bgColor theme="3" tint="0.59996337778862885"/>
                </patternFill>
              </fill>
            </x14:dxf>
          </x14:cfRule>
          <x14:cfRule type="cellIs" priority="50" operator="equal" id="{15CE6438-F4AE-435A-8B46-16BF708DB1B9}">
            <xm:f>'Zoznam tímov a pretekárov'!$B$61</xm:f>
            <x14:dxf>
              <font>
                <strike val="0"/>
              </font>
              <fill>
                <patternFill patternType="none">
                  <bgColor auto="1"/>
                </patternFill>
              </fill>
            </x14:dxf>
          </x14:cfRule>
          <xm:sqref>N63 E63 H63</xm:sqref>
        </x14:conditionalFormatting>
        <x14:conditionalFormatting xmlns:xm="http://schemas.microsoft.com/office/excel/2006/main">
          <x14:cfRule type="cellIs" priority="51" operator="equal" id="{568B65D2-9BEC-48DF-8A20-471DC9ADE809}">
            <xm:f>'Zoznam tímov a pretekárov'!$B$60</xm:f>
            <x14:dxf>
              <fill>
                <patternFill>
                  <bgColor rgb="FFFF0000"/>
                </patternFill>
              </fill>
            </x14:dxf>
          </x14:cfRule>
          <xm:sqref>H63</xm:sqref>
        </x14:conditionalFormatting>
        <x14:conditionalFormatting xmlns:xm="http://schemas.microsoft.com/office/excel/2006/main">
          <x14:cfRule type="cellIs" priority="44" operator="equal" id="{FE5EC7B4-1DAF-4C16-901D-D027F88701B0}">
            <xm:f>'Zoznam tímov a pretekárov'!$B$59</xm:f>
            <x14:dxf>
              <fill>
                <patternFill>
                  <bgColor rgb="FFFFFF00"/>
                </patternFill>
              </fill>
            </x14:dxf>
          </x14:cfRule>
          <x14:cfRule type="cellIs" priority="45" operator="equal" id="{1551DD3F-BB5A-433F-82C3-7170E60FF4B1}">
            <xm:f>'Zoznam tímov a pretekárov'!$B$58</xm:f>
            <x14:dxf>
              <fill>
                <patternFill>
                  <bgColor theme="3" tint="0.59996337778862885"/>
                </patternFill>
              </fill>
            </x14:dxf>
          </x14:cfRule>
          <x14:cfRule type="cellIs" priority="46" operator="equal" id="{1E53B455-9D5B-465B-85C9-A995F8619592}">
            <xm:f>'Zoznam tímov a pretekárov'!$B$61</xm:f>
            <x14:dxf>
              <font>
                <strike val="0"/>
              </font>
              <fill>
                <patternFill patternType="none">
                  <bgColor auto="1"/>
                </patternFill>
              </fill>
            </x14:dxf>
          </x14:cfRule>
          <xm:sqref>K63</xm:sqref>
        </x14:conditionalFormatting>
        <x14:conditionalFormatting xmlns:xm="http://schemas.microsoft.com/office/excel/2006/main">
          <x14:cfRule type="cellIs" priority="47" operator="equal" id="{BEF8DA1F-C4E6-47B3-9F68-05F63B32DB21}">
            <xm:f>'Zoznam tímov a pretekárov'!$B$60</xm:f>
            <x14:dxf>
              <fill>
                <patternFill>
                  <bgColor rgb="FFFF0000"/>
                </patternFill>
              </fill>
            </x14:dxf>
          </x14:cfRule>
          <xm:sqref>E63</xm:sqref>
        </x14:conditionalFormatting>
      </x14:conditionalFormattings>
    </ext>
    <ext xmlns:x14="http://schemas.microsoft.com/office/spreadsheetml/2009/9/main" uri="{CCE6A557-97BC-4b89-ADB6-D9C93CAAB3DF}">
      <x14:dataValidations xmlns:xm="http://schemas.microsoft.com/office/excel/2006/main" count="24">
        <x14:dataValidation type="list" allowBlank="1" showInputMessage="1" showErrorMessage="1" xr:uid="{00000000-0002-0000-0100-000001000000}">
          <x14:formula1>
            <xm:f>'Zoznam tímov a pretekárov'!$B$3:$I$3</xm:f>
          </x14:formula1>
          <xm:sqref>C5:D5 F5:G5 I5:J5 L5:M5</xm:sqref>
        </x14:dataValidation>
        <x14:dataValidation type="list" allowBlank="1" showInputMessage="1" showErrorMessage="1" xr:uid="{00000000-0002-0000-0100-000002000000}">
          <x14:formula1>
            <xm:f>'Zoznam tímov a pretekárov'!$B$5:$I$5</xm:f>
          </x14:formula1>
          <xm:sqref>C7:D7 F7:G7 I7:J7 L7:M7</xm:sqref>
        </x14:dataValidation>
        <x14:dataValidation type="list" allowBlank="1" showInputMessage="1" showErrorMessage="1" xr:uid="{00000000-0002-0000-0100-000003000000}">
          <x14:formula1>
            <xm:f>'Zoznam tímov a pretekárov'!$B$7:$I$7</xm:f>
          </x14:formula1>
          <xm:sqref>C9:D9 F9:G9 I9:J9 L9:M9</xm:sqref>
        </x14:dataValidation>
        <x14:dataValidation type="list" allowBlank="1" showInputMessage="1" showErrorMessage="1" xr:uid="{00000000-0002-0000-0100-000004000000}">
          <x14:formula1>
            <xm:f>'Zoznam tímov a pretekárov'!$B$9:$I$9</xm:f>
          </x14:formula1>
          <xm:sqref>C11:D11 F11:G11 I11:J11 L11:M11</xm:sqref>
        </x14:dataValidation>
        <x14:dataValidation type="list" allowBlank="1" showInputMessage="1" showErrorMessage="1" xr:uid="{00000000-0002-0000-0100-000005000000}">
          <x14:formula1>
            <xm:f>'Zoznam tímov a pretekárov'!$B$11:$I$11</xm:f>
          </x14:formula1>
          <xm:sqref>C13:D13 F13:G13 I13:J13 L13:M13</xm:sqref>
        </x14:dataValidation>
        <x14:dataValidation type="list" allowBlank="1" showInputMessage="1" showErrorMessage="1" xr:uid="{00000000-0002-0000-0100-000006000000}">
          <x14:formula1>
            <xm:f>'Zoznam tímov a pretekárov'!$B$13:$I$13</xm:f>
          </x14:formula1>
          <xm:sqref>C15:D15 F15:G15 I15:J15 L15:M15</xm:sqref>
        </x14:dataValidation>
        <x14:dataValidation type="list" allowBlank="1" showInputMessage="1" showErrorMessage="1" xr:uid="{00000000-0002-0000-0100-000007000000}">
          <x14:formula1>
            <xm:f>'Zoznam tímov a pretekárov'!$B$15:$I$15</xm:f>
          </x14:formula1>
          <xm:sqref>C17:D17 F17:G17 I17:J17 L17:M17</xm:sqref>
        </x14:dataValidation>
        <x14:dataValidation type="list" allowBlank="1" showInputMessage="1" showErrorMessage="1" xr:uid="{00000000-0002-0000-0100-000008000000}">
          <x14:formula1>
            <xm:f>'Zoznam tímov a pretekárov'!$B$17:$I$17</xm:f>
          </x14:formula1>
          <xm:sqref>C19:D19 F19:G19 I19:J19 L19:M19</xm:sqref>
        </x14:dataValidation>
        <x14:dataValidation type="list" allowBlank="1" showInputMessage="1" showErrorMessage="1" xr:uid="{00000000-0002-0000-0100-000009000000}">
          <x14:formula1>
            <xm:f>'Zoznam tímov a pretekárov'!$B$19:$I$19</xm:f>
          </x14:formula1>
          <xm:sqref>C21:D21 F21:G21 I21:J21 L21:M21</xm:sqref>
        </x14:dataValidation>
        <x14:dataValidation type="list" allowBlank="1" showInputMessage="1" showErrorMessage="1" xr:uid="{00000000-0002-0000-0100-00000A000000}">
          <x14:formula1>
            <xm:f>'Zoznam tímov a pretekárov'!$B$21:$I$21</xm:f>
          </x14:formula1>
          <xm:sqref>C23:D23 F23:G23 I23:J23 L23:M23</xm:sqref>
        </x14:dataValidation>
        <x14:dataValidation type="list" allowBlank="1" showInputMessage="1" showErrorMessage="1" xr:uid="{00000000-0002-0000-0100-00000B000000}">
          <x14:formula1>
            <xm:f>'Zoznam tímov a pretekárov'!$B$23:$I$23</xm:f>
          </x14:formula1>
          <xm:sqref>C25:D25 F25:G25 I25:J25 L25:M25</xm:sqref>
        </x14:dataValidation>
        <x14:dataValidation type="list" allowBlank="1" showInputMessage="1" showErrorMessage="1" xr:uid="{00000000-0002-0000-0100-00000C000000}">
          <x14:formula1>
            <xm:f>'Zoznam tímov a pretekárov'!$B$25:$I$25</xm:f>
          </x14:formula1>
          <xm:sqref>C27:D27 F27:G27 I27:J27 L27:M27</xm:sqref>
        </x14:dataValidation>
        <x14:dataValidation type="list" allowBlank="1" showInputMessage="1" showErrorMessage="1" xr:uid="{00000000-0002-0000-0100-00000D000000}">
          <x14:formula1>
            <xm:f>'Zoznam tímov a pretekárov'!$B$27:$I$27</xm:f>
          </x14:formula1>
          <xm:sqref>C29:D29 F29:G29 I29:J29 L29:M29</xm:sqref>
        </x14:dataValidation>
        <x14:dataValidation type="list" allowBlank="1" showInputMessage="1" showErrorMessage="1" xr:uid="{00000000-0002-0000-0100-00000E000000}">
          <x14:formula1>
            <xm:f>'Zoznam tímov a pretekárov'!$B$29:$I$29</xm:f>
          </x14:formula1>
          <xm:sqref>C31:D31 F31:G31 I31:J31 L31:M31</xm:sqref>
        </x14:dataValidation>
        <x14:dataValidation type="list" allowBlank="1" showInputMessage="1" showErrorMessage="1" xr:uid="{00000000-0002-0000-0100-00000F000000}">
          <x14:formula1>
            <xm:f>'Zoznam tímov a pretekárov'!$B$33:$I$33</xm:f>
          </x14:formula1>
          <xm:sqref>C35:D35 F35:G35 I35:J35 L35:M35</xm:sqref>
        </x14:dataValidation>
        <x14:dataValidation type="list" allowBlank="1" showInputMessage="1" showErrorMessage="1" xr:uid="{00000000-0002-0000-0100-000010000000}">
          <x14:formula1>
            <xm:f>'Zoznam tímov a pretekárov'!$B$35:$I$35</xm:f>
          </x14:formula1>
          <xm:sqref>C37:D37 F37:G37 I37:J37 L37:M37</xm:sqref>
        </x14:dataValidation>
        <x14:dataValidation type="list" allowBlank="1" showInputMessage="1" showErrorMessage="1" xr:uid="{00000000-0002-0000-0100-000011000000}">
          <x14:formula1>
            <xm:f>'Zoznam tímov a pretekárov'!$B$31:$I$31</xm:f>
          </x14:formula1>
          <xm:sqref>C33:D33 F33:G33 I33:J33 L33:M33</xm:sqref>
        </x14:dataValidation>
        <x14:dataValidation type="list" allowBlank="1" showInputMessage="1" showErrorMessage="1" xr:uid="{00000000-0002-0000-0100-000012000000}">
          <x14:formula1>
            <xm:f>'Zoznam tímov a pretekárov'!$B$58:$B$61</xm:f>
          </x14:formula1>
          <xm:sqref>E5</xm:sqref>
        </x14:dataValidation>
        <x14:dataValidation type="list" allowBlank="1" showInputMessage="1" showErrorMessage="1" xr:uid="{00000000-0002-0000-0100-000013000000}">
          <x14:formula1>
            <xm:f>'Zoznam tímov a pretekárov'!$B$37:$I$37</xm:f>
          </x14:formula1>
          <xm:sqref>C39:D39 F39:G39 I39:J39 L39:M39</xm:sqref>
        </x14:dataValidation>
        <x14:dataValidation type="list" allowBlank="1" showInputMessage="1" showErrorMessage="1" xr:uid="{00000000-0002-0000-0100-000014000000}">
          <x14:formula1>
            <xm:f>'Zoznam tímov a pretekárov'!$B$39:$I$39</xm:f>
          </x14:formula1>
          <xm:sqref>C41:D41 F41:G41 I41:J41 L41:M41</xm:sqref>
        </x14:dataValidation>
        <x14:dataValidation type="list" allowBlank="1" showInputMessage="1" showErrorMessage="1" xr:uid="{00000000-0002-0000-0100-000015000000}">
          <x14:formula1>
            <xm:f>'Zoznam tímov a pretekárov'!$B$41:$I$41</xm:f>
          </x14:formula1>
          <xm:sqref>C43:D43 F43:G43 I43:J43 L43:M43</xm:sqref>
        </x14:dataValidation>
        <x14:dataValidation type="list" allowBlank="1" showInputMessage="1" showErrorMessage="1" xr:uid="{00000000-0002-0000-0100-000016000000}">
          <x14:formula1>
            <xm:f>'Zoznam tímov a pretekárov'!$B$43:$I$43</xm:f>
          </x14:formula1>
          <xm:sqref>C45:D45 F45:G45 I45:J45 L45:M45</xm:sqref>
        </x14:dataValidation>
        <x14:dataValidation type="list" allowBlank="1" showInputMessage="1" showErrorMessage="1" xr:uid="{00000000-0002-0000-0100-000017000000}">
          <x14:formula1>
            <xm:f>'Zoznam tímov a pretekárov'!$B$45:$I$45</xm:f>
          </x14:formula1>
          <xm:sqref>L47:M47 I47:J47 F47:G47 C47:D47</xm:sqref>
        </x14:dataValidation>
        <x14:dataValidation type="list" allowBlank="1" showInputMessage="1" showErrorMessage="1" xr:uid="{00000000-0002-0000-0100-000018000000}">
          <x14:formula1>
            <xm:f>'Zoznam tímov a pretekárov'!$B$47:$I$47</xm:f>
          </x14:formula1>
          <xm:sqref>C49:D49 F49:G49 I49:J49 L49:M49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BA65"/>
  <sheetViews>
    <sheetView showGridLines="0" tabSelected="1" view="pageBreakPreview" topLeftCell="A23" zoomScale="60" zoomScaleNormal="85" workbookViewId="0">
      <selection sqref="A1:B1"/>
    </sheetView>
  </sheetViews>
  <sheetFormatPr defaultRowHeight="12.75" x14ac:dyDescent="0.15"/>
  <cols>
    <col min="1" max="1" width="4.98828125" style="8" customWidth="1"/>
    <col min="2" max="2" width="22.7890625" style="8" customWidth="1"/>
    <col min="3" max="3" width="5.66015625" style="8" customWidth="1"/>
    <col min="4" max="4" width="9.70703125" style="8" customWidth="1"/>
    <col min="5" max="5" width="5.2578125" style="8" customWidth="1"/>
    <col min="6" max="6" width="5.66015625" style="8" customWidth="1"/>
    <col min="7" max="7" width="9.70703125" style="8" customWidth="1"/>
    <col min="8" max="9" width="5.66015625" style="8" customWidth="1"/>
    <col min="10" max="10" width="9.70703125" style="8" customWidth="1"/>
    <col min="11" max="12" width="5.66015625" style="8" customWidth="1"/>
    <col min="13" max="13" width="9.70703125" style="8" customWidth="1"/>
    <col min="14" max="14" width="5.66015625" style="8" customWidth="1"/>
    <col min="15" max="15" width="9.3046875" style="8" customWidth="1"/>
    <col min="16" max="16" width="9.70703125" customWidth="1"/>
    <col min="17" max="17" width="6.203125" customWidth="1"/>
    <col min="18" max="18" width="2.6953125" customWidth="1"/>
    <col min="19" max="19" width="4.58203125" customWidth="1"/>
    <col min="20" max="20" width="15.1015625" customWidth="1"/>
    <col min="21" max="21" width="15.5078125" customWidth="1"/>
    <col min="22" max="22" width="11.19140625" customWidth="1"/>
    <col min="23" max="23" width="8.359375" customWidth="1"/>
    <col min="24" max="24" width="9.16796875" customWidth="1"/>
    <col min="25" max="25" width="9.3046875" hidden="1" customWidth="1"/>
    <col min="26" max="26" width="11.4609375" hidden="1" customWidth="1"/>
    <col min="27" max="27" width="9.3046875" hidden="1" customWidth="1"/>
    <col min="28" max="29" width="11.4609375" hidden="1" customWidth="1"/>
    <col min="30" max="30" width="11.73046875" hidden="1" customWidth="1"/>
    <col min="31" max="31" width="9.16796875" hidden="1" customWidth="1"/>
    <col min="32" max="32" width="11.4609375" hidden="1" customWidth="1"/>
    <col min="33" max="33" width="9.3046875" hidden="1" customWidth="1"/>
    <col min="34" max="34" width="11.73046875" hidden="1" customWidth="1"/>
    <col min="35" max="37" width="9.16796875" hidden="1" customWidth="1"/>
    <col min="38" max="38" width="4.98828125" hidden="1" customWidth="1"/>
    <col min="39" max="44" width="9.16796875" hidden="1" customWidth="1"/>
    <col min="45" max="45" width="5.66015625" hidden="1" customWidth="1"/>
    <col min="46" max="46" width="9.03515625" hidden="1" customWidth="1"/>
    <col min="47" max="47" width="5.12109375" hidden="1" customWidth="1"/>
    <col min="48" max="48" width="6.7421875" hidden="1" customWidth="1"/>
    <col min="49" max="49" width="4.44921875" hidden="1" customWidth="1"/>
    <col min="50" max="50" width="5.390625" hidden="1" customWidth="1"/>
    <col min="51" max="51" width="7.953125" hidden="1" customWidth="1"/>
    <col min="52" max="52" width="9.16796875" hidden="1" customWidth="1"/>
    <col min="53" max="53" width="10.65234375" hidden="1" customWidth="1"/>
    <col min="54" max="54" width="9.16796875" customWidth="1"/>
  </cols>
  <sheetData>
    <row r="1" spans="1:52" ht="18.75" customHeight="1" thickBot="1" x14ac:dyDescent="0.35">
      <c r="A1" s="200" t="s">
        <v>313</v>
      </c>
      <c r="B1" s="201"/>
      <c r="C1" s="174" t="s">
        <v>294</v>
      </c>
      <c r="D1" s="174"/>
      <c r="E1" s="174"/>
      <c r="F1" s="174"/>
      <c r="G1" s="174"/>
      <c r="H1" s="174"/>
      <c r="I1" s="174"/>
      <c r="J1" s="174"/>
      <c r="K1" s="174"/>
      <c r="L1" s="174"/>
      <c r="M1" s="174"/>
      <c r="N1" s="174"/>
      <c r="O1" s="174"/>
      <c r="P1" s="174"/>
      <c r="Q1" s="175"/>
      <c r="T1" s="208" t="s">
        <v>48</v>
      </c>
      <c r="U1" s="209"/>
      <c r="V1" s="210"/>
    </row>
    <row r="2" spans="1:52" ht="13.5" customHeight="1" x14ac:dyDescent="0.15">
      <c r="A2" s="180"/>
      <c r="B2" s="176" t="s">
        <v>18</v>
      </c>
      <c r="C2" s="177" t="s">
        <v>4</v>
      </c>
      <c r="D2" s="178"/>
      <c r="E2" s="179"/>
      <c r="F2" s="177" t="s">
        <v>5</v>
      </c>
      <c r="G2" s="178"/>
      <c r="H2" s="179"/>
      <c r="I2" s="177" t="s">
        <v>6</v>
      </c>
      <c r="J2" s="178"/>
      <c r="K2" s="179"/>
      <c r="L2" s="177" t="s">
        <v>7</v>
      </c>
      <c r="M2" s="178"/>
      <c r="N2" s="178"/>
      <c r="O2" s="202" t="s">
        <v>13</v>
      </c>
      <c r="P2" s="202" t="s">
        <v>14</v>
      </c>
      <c r="Q2" s="205" t="s">
        <v>11</v>
      </c>
      <c r="T2" s="211" t="s">
        <v>49</v>
      </c>
      <c r="U2" s="214" t="s">
        <v>139</v>
      </c>
      <c r="V2" s="217" t="s">
        <v>1</v>
      </c>
      <c r="W2" s="207"/>
      <c r="X2" s="207"/>
      <c r="Y2" s="207"/>
      <c r="Z2" s="207"/>
      <c r="AA2" s="207"/>
      <c r="AB2" s="207"/>
      <c r="AC2" s="207"/>
      <c r="AD2" s="207"/>
      <c r="AE2" s="207"/>
      <c r="AF2" s="207"/>
      <c r="AG2" s="207"/>
      <c r="AH2" s="207"/>
      <c r="AI2" s="207"/>
      <c r="AJ2" s="207"/>
      <c r="AK2" s="207"/>
      <c r="AL2" s="207"/>
      <c r="AM2" s="207"/>
      <c r="AN2" s="207"/>
      <c r="AO2" s="207"/>
      <c r="AP2" s="207"/>
      <c r="AQ2" s="207"/>
      <c r="AR2" s="207"/>
      <c r="AS2" s="207"/>
      <c r="AT2" s="207"/>
      <c r="AU2" s="207"/>
      <c r="AV2" s="207"/>
    </row>
    <row r="3" spans="1:52" ht="12" customHeight="1" x14ac:dyDescent="0.15">
      <c r="A3" s="180"/>
      <c r="B3" s="176"/>
      <c r="C3" s="181" t="s">
        <v>8</v>
      </c>
      <c r="D3" s="182"/>
      <c r="E3" s="183"/>
      <c r="F3" s="181" t="s">
        <v>8</v>
      </c>
      <c r="G3" s="182"/>
      <c r="H3" s="183"/>
      <c r="I3" s="181" t="s">
        <v>8</v>
      </c>
      <c r="J3" s="182"/>
      <c r="K3" s="183"/>
      <c r="L3" s="181" t="s">
        <v>8</v>
      </c>
      <c r="M3" s="182"/>
      <c r="N3" s="182"/>
      <c r="O3" s="203"/>
      <c r="P3" s="203"/>
      <c r="Q3" s="205"/>
      <c r="T3" s="212"/>
      <c r="U3" s="215"/>
      <c r="V3" s="218"/>
      <c r="W3" s="207"/>
      <c r="X3" s="207"/>
      <c r="Y3" s="207"/>
      <c r="Z3" s="207"/>
      <c r="AA3" s="207"/>
      <c r="AB3" s="207"/>
      <c r="AC3" s="207"/>
      <c r="AD3" s="207"/>
      <c r="AE3" s="207"/>
      <c r="AF3" s="207"/>
      <c r="AG3" s="207"/>
      <c r="AH3" s="207"/>
      <c r="AI3" s="207"/>
      <c r="AJ3" s="207"/>
      <c r="AK3" s="207"/>
      <c r="AL3" s="207"/>
      <c r="AM3" s="207"/>
      <c r="AN3" s="207"/>
      <c r="AO3" s="207"/>
      <c r="AP3" s="207"/>
      <c r="AQ3" s="207"/>
      <c r="AR3" s="207"/>
      <c r="AS3" s="207"/>
      <c r="AT3" s="207"/>
      <c r="AU3" s="207"/>
      <c r="AV3" s="207"/>
    </row>
    <row r="4" spans="1:52" ht="15.95" customHeight="1" thickBot="1" x14ac:dyDescent="0.2">
      <c r="A4" s="180"/>
      <c r="B4" s="176"/>
      <c r="C4" s="66" t="s">
        <v>9</v>
      </c>
      <c r="D4" s="67" t="s">
        <v>10</v>
      </c>
      <c r="E4" s="68" t="s">
        <v>0</v>
      </c>
      <c r="F4" s="66" t="s">
        <v>9</v>
      </c>
      <c r="G4" s="67" t="s">
        <v>10</v>
      </c>
      <c r="H4" s="68" t="s">
        <v>0</v>
      </c>
      <c r="I4" s="66" t="s">
        <v>9</v>
      </c>
      <c r="J4" s="67" t="s">
        <v>10</v>
      </c>
      <c r="K4" s="68" t="s">
        <v>0</v>
      </c>
      <c r="L4" s="66" t="s">
        <v>9</v>
      </c>
      <c r="M4" s="67" t="s">
        <v>10</v>
      </c>
      <c r="N4" s="69" t="s">
        <v>0</v>
      </c>
      <c r="O4" s="204"/>
      <c r="P4" s="204"/>
      <c r="Q4" s="205"/>
      <c r="T4" s="213"/>
      <c r="U4" s="216"/>
      <c r="V4" s="219"/>
      <c r="W4" s="207"/>
      <c r="X4" s="207"/>
      <c r="Y4" s="207"/>
      <c r="Z4" s="207"/>
      <c r="AA4" s="207"/>
      <c r="AB4" s="207"/>
      <c r="AC4" s="207"/>
      <c r="AD4" s="207"/>
      <c r="AE4" s="207"/>
      <c r="AF4" s="207"/>
      <c r="AG4" s="207"/>
      <c r="AH4" s="207"/>
      <c r="AI4" s="207"/>
      <c r="AJ4" s="207"/>
      <c r="AK4" s="207"/>
      <c r="AL4" s="207"/>
      <c r="AM4" s="207"/>
      <c r="AN4" s="207"/>
      <c r="AO4" s="207"/>
      <c r="AP4" s="207"/>
      <c r="AQ4" s="207"/>
      <c r="AR4" s="207"/>
      <c r="AS4" s="207"/>
      <c r="AT4" s="207"/>
      <c r="AU4" s="207"/>
      <c r="AV4" s="207"/>
    </row>
    <row r="5" spans="1:52" ht="18" customHeight="1" x14ac:dyDescent="0.15">
      <c r="A5" s="156">
        <v>1</v>
      </c>
      <c r="B5" s="158" t="str">
        <f>'Zoznam tímov a pretekárov'!A3</f>
        <v>Sereď -Feeder team Sereď</v>
      </c>
      <c r="C5" s="160" t="s">
        <v>148</v>
      </c>
      <c r="D5" s="161"/>
      <c r="E5" s="81"/>
      <c r="F5" s="160" t="s">
        <v>146</v>
      </c>
      <c r="G5" s="188"/>
      <c r="H5" s="81"/>
      <c r="I5" s="160" t="s">
        <v>149</v>
      </c>
      <c r="J5" s="188"/>
      <c r="K5" s="81"/>
      <c r="L5" s="160" t="s">
        <v>147</v>
      </c>
      <c r="M5" s="188"/>
      <c r="N5" s="81"/>
      <c r="O5" s="162">
        <f>SUM(E6+H6+K6+N6)</f>
        <v>16</v>
      </c>
      <c r="P5" s="164">
        <f>SUM(D6+G6+J6+M6)</f>
        <v>42640</v>
      </c>
      <c r="Q5" s="197">
        <f>AD6</f>
        <v>3</v>
      </c>
      <c r="T5" s="191">
        <f>O5+'družstvá 1.preteky'!O5</f>
        <v>33</v>
      </c>
      <c r="U5" s="193">
        <f>P5+'družstvá 1.preteky'!P5</f>
        <v>72030</v>
      </c>
      <c r="V5" s="195">
        <f>AZ6</f>
        <v>4</v>
      </c>
      <c r="Y5" s="168" t="s">
        <v>21</v>
      </c>
      <c r="Z5" s="169"/>
      <c r="AA5" s="169"/>
      <c r="AB5" s="169"/>
      <c r="AC5" s="169"/>
      <c r="AD5" s="170"/>
      <c r="AE5" s="168" t="s">
        <v>22</v>
      </c>
      <c r="AF5" s="169"/>
      <c r="AG5" s="169"/>
      <c r="AH5" s="170"/>
      <c r="AI5" s="168" t="s">
        <v>23</v>
      </c>
      <c r="AJ5" s="169"/>
      <c r="AK5" s="169"/>
      <c r="AL5" s="170"/>
      <c r="AM5" s="168" t="s">
        <v>24</v>
      </c>
      <c r="AN5" s="169"/>
      <c r="AO5" s="169"/>
      <c r="AP5" s="170"/>
      <c r="AQ5" s="168" t="s">
        <v>25</v>
      </c>
      <c r="AR5" s="169"/>
      <c r="AS5" s="169"/>
      <c r="AT5" s="170"/>
      <c r="AU5" s="21" t="s">
        <v>51</v>
      </c>
    </row>
    <row r="6" spans="1:52" ht="18" customHeight="1" thickBot="1" x14ac:dyDescent="0.2">
      <c r="A6" s="157"/>
      <c r="B6" s="159"/>
      <c r="C6" s="27">
        <v>15</v>
      </c>
      <c r="D6" s="28">
        <v>12340</v>
      </c>
      <c r="E6" s="32">
        <f>'vazne 2.preteky'!G18</f>
        <v>2</v>
      </c>
      <c r="F6" s="27">
        <v>9</v>
      </c>
      <c r="G6" s="28">
        <f>'vazne 2.preteky'!N12</f>
        <v>10290</v>
      </c>
      <c r="H6" s="32">
        <f>'vazne 2.preteky'!O12</f>
        <v>2</v>
      </c>
      <c r="I6" s="27">
        <v>2</v>
      </c>
      <c r="J6" s="28">
        <f>'vazne 2.preteky'!W5</f>
        <v>3540</v>
      </c>
      <c r="K6" s="32">
        <f>'vazne 2.preteky'!X5</f>
        <v>10</v>
      </c>
      <c r="L6" s="85">
        <v>25</v>
      </c>
      <c r="M6" s="28">
        <f>'vazne 2.preteky'!AF28</f>
        <v>16470</v>
      </c>
      <c r="N6" s="32">
        <f>'vazne 2.preteky'!AG28</f>
        <v>2</v>
      </c>
      <c r="O6" s="163"/>
      <c r="P6" s="165"/>
      <c r="Q6" s="198"/>
      <c r="T6" s="192"/>
      <c r="U6" s="194"/>
      <c r="V6" s="196"/>
      <c r="Y6" s="12">
        <f>O5</f>
        <v>16</v>
      </c>
      <c r="Z6" s="13">
        <f>P5</f>
        <v>42640</v>
      </c>
      <c r="AA6" s="8">
        <f>RANK(Y6,$Y$6:$Y$35,1)</f>
        <v>3</v>
      </c>
      <c r="AB6" s="8">
        <f>RANK(Z6,$Z$6:$Z$35,0)</f>
        <v>3</v>
      </c>
      <c r="AC6" s="8">
        <f>AA6+AB6*0.00001</f>
        <v>3.0000300000000002</v>
      </c>
      <c r="AD6" s="24">
        <f>RANK(AC6,$AC$6:$AC$35,1)</f>
        <v>3</v>
      </c>
      <c r="AE6" s="17">
        <f>D6</f>
        <v>12340</v>
      </c>
      <c r="AF6" s="18">
        <f>IF(D5="d",MAX($A$5:$A$64) +1,RANK(AE6,$AE$6:$AE$35))</f>
        <v>4</v>
      </c>
      <c r="AG6" s="8">
        <f>COUNTIF($AF$6:$AF$35,AF6)</f>
        <v>1</v>
      </c>
      <c r="AH6" s="22">
        <f>IF(AG6 &gt; 1,IF(MOD(AG6,2) = 0,((AF6*2+AG6-1)/2),(AF6*2+AG6-1)/2),IF(AG6=1,AF6,(AF6*2+AG6-1)/2))</f>
        <v>4</v>
      </c>
      <c r="AI6" s="17">
        <f>G6</f>
        <v>10290</v>
      </c>
      <c r="AJ6">
        <f>IF(F5="d",MAX($A$5:$A$64) +1,RANK(AI6,$AI$6:$AI$35,0))</f>
        <v>4</v>
      </c>
      <c r="AK6" s="8">
        <f>COUNTIF($AJ$6:$AJ$35,AJ6)</f>
        <v>1</v>
      </c>
      <c r="AL6" s="22">
        <f>IF(AK6 &gt; 1,IF(MOD(AK6,2) = 0,((AJ6*2+AK6-1)/2),(AJ6*2+AK6-1)/2),IF(AK6=1,AJ6,(AJ6*2+AK6-1)/2))</f>
        <v>4</v>
      </c>
      <c r="AM6" s="17">
        <f>J6</f>
        <v>3540</v>
      </c>
      <c r="AN6" s="18">
        <f>IF(J5="d",MAX($A$5:$A$64) +1,RANK(AM6,$AM$6:$AM$35,0))</f>
        <v>17</v>
      </c>
      <c r="AO6" s="8">
        <f>COUNTIF($AN$6:$AN$35,AN6)</f>
        <v>1</v>
      </c>
      <c r="AP6" s="22">
        <f>IF(AO6 &gt; 1,IF(MOD(AO6,2) = 0,((AN6*2+AO6-1)/2),(AN6*2+AO6-1)/2),IF(AO6=1,AN6,(AN6*2+AO6-1)/2))</f>
        <v>17</v>
      </c>
      <c r="AQ6" s="17">
        <f>M6</f>
        <v>16470</v>
      </c>
      <c r="AR6" s="18">
        <f>IF(M5="d",MAX($A$5:$A$64) +1,RANK(AQ6,$AQ$6:$AQ$35,0))</f>
        <v>2</v>
      </c>
      <c r="AS6" s="8">
        <f>COUNTIF($AR$6:$AR$35,AR6)</f>
        <v>1</v>
      </c>
      <c r="AT6" s="22">
        <f>IF(AS6 &gt; 1,IF(MOD(AS6,2) = 0,((AR6*2+AS6-1)/2),(AR6*2+AS6-1)/2),IF(AS6=1,AR6,(AR6*2+AS6-1)/2))</f>
        <v>2</v>
      </c>
      <c r="AU6" s="11">
        <f>T5</f>
        <v>33</v>
      </c>
      <c r="AV6" s="11">
        <f>U5</f>
        <v>72030</v>
      </c>
      <c r="AW6">
        <f>RANK(AU6,$AU$6:$AU$35,1)</f>
        <v>4</v>
      </c>
      <c r="AX6">
        <f>RANK(AV6,$AV$6:$AV$35,0)</f>
        <v>4</v>
      </c>
      <c r="AY6">
        <f>AW6+AX6*0.00001</f>
        <v>4.0000400000000003</v>
      </c>
      <c r="AZ6">
        <f>RANK(AY6,$AY$6:$AY$35,1)</f>
        <v>4</v>
      </c>
    </row>
    <row r="7" spans="1:52" ht="18" customHeight="1" x14ac:dyDescent="0.15">
      <c r="A7" s="156">
        <v>2</v>
      </c>
      <c r="B7" s="158" t="str">
        <f>'Zoznam tímov a pretekárov'!A5</f>
        <v>Bratislava 1- AWA-S</v>
      </c>
      <c r="C7" s="160" t="s">
        <v>152</v>
      </c>
      <c r="D7" s="161"/>
      <c r="E7" s="81"/>
      <c r="F7" s="160" t="s">
        <v>151</v>
      </c>
      <c r="G7" s="161"/>
      <c r="H7" s="81"/>
      <c r="I7" s="160" t="s">
        <v>154</v>
      </c>
      <c r="J7" s="161"/>
      <c r="K7" s="81"/>
      <c r="L7" s="160" t="s">
        <v>153</v>
      </c>
      <c r="M7" s="161"/>
      <c r="N7" s="81"/>
      <c r="O7" s="162">
        <f>SUM(E8+H8+K8+N8)</f>
        <v>22</v>
      </c>
      <c r="P7" s="164">
        <f>SUM(D8+G8+J8+M8)</f>
        <v>37010</v>
      </c>
      <c r="Q7" s="197">
        <f>AD7</f>
        <v>9</v>
      </c>
      <c r="T7" s="191">
        <f>O7+'družstvá 1.preteky'!O7</f>
        <v>45</v>
      </c>
      <c r="U7" s="193">
        <f>P7+'družstvá 1.preteky'!P7</f>
        <v>59420</v>
      </c>
      <c r="V7" s="195">
        <f>AZ7</f>
        <v>10</v>
      </c>
      <c r="Y7" s="12">
        <f>O7</f>
        <v>22</v>
      </c>
      <c r="Z7" s="13">
        <f>P7</f>
        <v>37010</v>
      </c>
      <c r="AA7" s="8">
        <f t="shared" ref="AA7:AA35" si="0">RANK(Y7,$Y$6:$Y$35,1)</f>
        <v>9</v>
      </c>
      <c r="AB7" s="8">
        <f t="shared" ref="AB7:AB35" si="1">RANK(Z7,$Z$6:$Z$35,0)</f>
        <v>6</v>
      </c>
      <c r="AC7" s="8">
        <f t="shared" ref="AC7:AC35" si="2">AA7+AB7*0.00001</f>
        <v>9.0000599999999995</v>
      </c>
      <c r="AD7" s="24">
        <f t="shared" ref="AD7:AD35" si="3">RANK(AC7,$AC$6:$AC$35,1)</f>
        <v>9</v>
      </c>
      <c r="AE7" s="17">
        <f>D8</f>
        <v>7960</v>
      </c>
      <c r="AF7" s="18">
        <f t="shared" ref="AF7:AF35" si="4">IF(D6="d",MAX($A$5:$A$64) +1,RANK(AE7,$AE$6:$AE$35))</f>
        <v>11</v>
      </c>
      <c r="AG7" s="8">
        <f t="shared" ref="AG7:AG35" si="5">COUNTIF($AF$6:$AF$35,AF7)</f>
        <v>1</v>
      </c>
      <c r="AH7" s="22">
        <f t="shared" ref="AH7:AH35" si="6">IF(AG7 &gt; 1,IF(MOD(AG7,2) = 0,((AF7*2+AG7-1)/2),(AF7*2+AG7-1)/2),IF(AG7=1,AF7,(AF7*2+AG7-1)/2))</f>
        <v>11</v>
      </c>
      <c r="AI7" s="17">
        <f>G8</f>
        <v>15310</v>
      </c>
      <c r="AJ7">
        <f t="shared" ref="AJ7:AJ35" si="7">IF(F6="d",MAX($A$5:$A$64) +1,RANK(AI7,$AI$6:$AI$35,0))</f>
        <v>1</v>
      </c>
      <c r="AK7" s="8">
        <f t="shared" ref="AK7:AK35" si="8">COUNTIF($AJ$6:$AJ$35,AJ7)</f>
        <v>1</v>
      </c>
      <c r="AL7" s="22">
        <f t="shared" ref="AL7:AL35" si="9">IF(AK7 &gt; 1,IF(MOD(AK7,2) = 0,((AJ7*2+AK7-1)/2),(AJ7*2+AK7-1)/2),IF(AK7=1,AJ7,(AJ7*2+AK7-1)/2))</f>
        <v>1</v>
      </c>
      <c r="AM7" s="17">
        <f>J8</f>
        <v>3380</v>
      </c>
      <c r="AN7" s="18">
        <f t="shared" ref="AN7:AN35" si="10">IF(J6="d",MAX($A$5:$A$64) +1,RANK(AM7,$AM$6:$AM$35,0))</f>
        <v>19</v>
      </c>
      <c r="AO7" s="8">
        <f t="shared" ref="AO7:AO35" si="11">COUNTIF($AN$6:$AN$35,AN7)</f>
        <v>1</v>
      </c>
      <c r="AP7" s="22">
        <f t="shared" ref="AP7:AP35" si="12">IF(AO7 &gt; 1,IF(MOD(AO7,2) = 0,((AN7*2+AO7-1)/2),(AN7*2+AO7-1)/2),IF(AO7=1,AN7,(AN7*2+AO7-1)/2))</f>
        <v>19</v>
      </c>
      <c r="AQ7" s="17">
        <f>M8</f>
        <v>10360</v>
      </c>
      <c r="AR7" s="18">
        <f t="shared" ref="AR7:AR35" si="13">IF(M6="d",MAX($A$5:$A$64) +1,RANK(AQ7,$AQ$6:$AQ$35,0))</f>
        <v>4</v>
      </c>
      <c r="AS7" s="8">
        <f t="shared" ref="AS7:AS35" si="14">COUNTIF($AR$6:$AR$35,AR7)</f>
        <v>1</v>
      </c>
      <c r="AT7" s="22">
        <f t="shared" ref="AT7:AT35" si="15">IF(AS7 &gt; 1,IF(MOD(AS7,2) = 0,((AR7*2+AS7-1)/2),(AR7*2+AS7-1)/2),IF(AS7=1,AR7,(AR7*2+AS7-1)/2))</f>
        <v>4</v>
      </c>
      <c r="AU7" s="11">
        <f>T7</f>
        <v>45</v>
      </c>
      <c r="AV7" s="11">
        <f>U7</f>
        <v>59420</v>
      </c>
      <c r="AW7">
        <f t="shared" ref="AW7:AW35" si="16">RANK(AU7,$AU$6:$AU$35,1)</f>
        <v>10</v>
      </c>
      <c r="AX7">
        <f t="shared" ref="AX7:AX35" si="17">RANK(AV7,$AV$6:$AV$35,0)</f>
        <v>7</v>
      </c>
      <c r="AY7">
        <f t="shared" ref="AY7:AY35" si="18">AW7+AX7*0.00001</f>
        <v>10.000069999999999</v>
      </c>
      <c r="AZ7">
        <f t="shared" ref="AZ7:AZ35" si="19">RANK(AY7,$AY$6:$AY$35,1)</f>
        <v>10</v>
      </c>
    </row>
    <row r="8" spans="1:52" ht="18" customHeight="1" thickBot="1" x14ac:dyDescent="0.2">
      <c r="A8" s="157"/>
      <c r="B8" s="159"/>
      <c r="C8" s="27">
        <v>7</v>
      </c>
      <c r="D8" s="28">
        <f>'vazne 2.preteky'!E10</f>
        <v>7960</v>
      </c>
      <c r="E8" s="32">
        <f>'vazne 2.preteky'!G10</f>
        <v>7</v>
      </c>
      <c r="F8" s="27">
        <v>22</v>
      </c>
      <c r="G8" s="28">
        <f>'vazne 2.preteky'!N25</f>
        <v>15310</v>
      </c>
      <c r="H8" s="32">
        <f>'vazne 2.preteky'!O25</f>
        <v>1</v>
      </c>
      <c r="I8" s="27">
        <v>3</v>
      </c>
      <c r="J8" s="28">
        <f>'vazne 2.preteky'!W6</f>
        <v>3380</v>
      </c>
      <c r="K8" s="32">
        <f>'vazne 2.preteky'!X6</f>
        <v>11</v>
      </c>
      <c r="L8" s="85">
        <v>22</v>
      </c>
      <c r="M8" s="28">
        <f>'vazne 2.preteky'!AF25</f>
        <v>10360</v>
      </c>
      <c r="N8" s="32">
        <f>'vazne 2.preteky'!AG25</f>
        <v>3</v>
      </c>
      <c r="O8" s="163"/>
      <c r="P8" s="165"/>
      <c r="Q8" s="198"/>
      <c r="T8" s="192"/>
      <c r="U8" s="194"/>
      <c r="V8" s="196"/>
      <c r="Y8" s="12">
        <f>O9</f>
        <v>8</v>
      </c>
      <c r="Z8" s="13">
        <f>P9</f>
        <v>43580</v>
      </c>
      <c r="AA8" s="8">
        <f t="shared" si="0"/>
        <v>1</v>
      </c>
      <c r="AB8" s="8">
        <f t="shared" si="1"/>
        <v>1</v>
      </c>
      <c r="AC8" s="8">
        <f t="shared" si="2"/>
        <v>1.0000100000000001</v>
      </c>
      <c r="AD8" s="24">
        <f t="shared" si="3"/>
        <v>1</v>
      </c>
      <c r="AE8" s="17">
        <f>D10</f>
        <v>12080</v>
      </c>
      <c r="AF8" s="18">
        <f t="shared" si="4"/>
        <v>5</v>
      </c>
      <c r="AG8" s="8">
        <f t="shared" si="5"/>
        <v>1</v>
      </c>
      <c r="AH8" s="22">
        <f t="shared" si="6"/>
        <v>5</v>
      </c>
      <c r="AI8" s="17">
        <f>G10</f>
        <v>9300</v>
      </c>
      <c r="AJ8">
        <f t="shared" si="7"/>
        <v>5</v>
      </c>
      <c r="AK8" s="8">
        <f t="shared" si="8"/>
        <v>1</v>
      </c>
      <c r="AL8" s="22">
        <f t="shared" si="9"/>
        <v>5</v>
      </c>
      <c r="AM8" s="17">
        <f>J10</f>
        <v>10820</v>
      </c>
      <c r="AN8" s="18">
        <f t="shared" si="10"/>
        <v>2</v>
      </c>
      <c r="AO8" s="8">
        <f t="shared" si="11"/>
        <v>1</v>
      </c>
      <c r="AP8" s="22">
        <f t="shared" si="12"/>
        <v>2</v>
      </c>
      <c r="AQ8" s="17">
        <f>M10</f>
        <v>11380</v>
      </c>
      <c r="AR8" s="18">
        <f t="shared" si="13"/>
        <v>3</v>
      </c>
      <c r="AS8" s="8">
        <f t="shared" si="14"/>
        <v>1</v>
      </c>
      <c r="AT8" s="22">
        <f t="shared" si="15"/>
        <v>3</v>
      </c>
      <c r="AU8" s="11">
        <f>T9</f>
        <v>19</v>
      </c>
      <c r="AV8" s="11">
        <f>U9</f>
        <v>91550</v>
      </c>
      <c r="AW8">
        <f t="shared" si="16"/>
        <v>1</v>
      </c>
      <c r="AX8">
        <f t="shared" si="17"/>
        <v>1</v>
      </c>
      <c r="AY8">
        <f t="shared" si="18"/>
        <v>1.0000100000000001</v>
      </c>
      <c r="AZ8">
        <f t="shared" si="19"/>
        <v>1</v>
      </c>
    </row>
    <row r="9" spans="1:52" ht="18" customHeight="1" x14ac:dyDescent="0.15">
      <c r="A9" s="171">
        <v>3</v>
      </c>
      <c r="B9" s="158" t="str">
        <f>'Zoznam tímov a pretekárov'!A7</f>
        <v>Nové Zámky  Maros-Mix Tubertini</v>
      </c>
      <c r="C9" s="160" t="s">
        <v>158</v>
      </c>
      <c r="D9" s="161"/>
      <c r="E9" s="81"/>
      <c r="F9" s="160" t="s">
        <v>159</v>
      </c>
      <c r="G9" s="161"/>
      <c r="H9" s="81"/>
      <c r="I9" s="160" t="s">
        <v>156</v>
      </c>
      <c r="J9" s="161"/>
      <c r="K9" s="81"/>
      <c r="L9" s="160" t="s">
        <v>157</v>
      </c>
      <c r="M9" s="161"/>
      <c r="N9" s="81"/>
      <c r="O9" s="162">
        <f>SUM(E10+H10+K10+N10)</f>
        <v>8</v>
      </c>
      <c r="P9" s="164">
        <f>SUM(D10+G10+J10+M10)</f>
        <v>43580</v>
      </c>
      <c r="Q9" s="197">
        <f>AD8</f>
        <v>1</v>
      </c>
      <c r="T9" s="191">
        <f>O9+'družstvá 1.preteky'!O9</f>
        <v>19</v>
      </c>
      <c r="U9" s="193">
        <f>P9+'družstvá 1.preteky'!P9</f>
        <v>91550</v>
      </c>
      <c r="V9" s="195">
        <f>AZ8</f>
        <v>1</v>
      </c>
      <c r="Y9" s="12">
        <f>O11</f>
        <v>41</v>
      </c>
      <c r="Z9" s="13">
        <f>P11</f>
        <v>14750</v>
      </c>
      <c r="AA9" s="8">
        <f t="shared" si="0"/>
        <v>23</v>
      </c>
      <c r="AB9" s="8">
        <f t="shared" si="1"/>
        <v>21</v>
      </c>
      <c r="AC9" s="8">
        <f t="shared" si="2"/>
        <v>23.000209999999999</v>
      </c>
      <c r="AD9" s="24">
        <f t="shared" si="3"/>
        <v>23</v>
      </c>
      <c r="AE9" s="17">
        <f>D12</f>
        <v>4800</v>
      </c>
      <c r="AF9" s="18">
        <f t="shared" si="4"/>
        <v>17</v>
      </c>
      <c r="AG9" s="8">
        <f t="shared" si="5"/>
        <v>1</v>
      </c>
      <c r="AH9" s="22">
        <f t="shared" si="6"/>
        <v>17</v>
      </c>
      <c r="AI9" s="17">
        <f>G12</f>
        <v>5390</v>
      </c>
      <c r="AJ9">
        <f t="shared" si="7"/>
        <v>13</v>
      </c>
      <c r="AK9" s="8">
        <f t="shared" si="8"/>
        <v>1</v>
      </c>
      <c r="AL9" s="22">
        <f t="shared" si="9"/>
        <v>13</v>
      </c>
      <c r="AM9" s="17">
        <f>J12</f>
        <v>1720</v>
      </c>
      <c r="AN9" s="18">
        <f t="shared" si="10"/>
        <v>25</v>
      </c>
      <c r="AO9" s="8">
        <f t="shared" si="11"/>
        <v>1</v>
      </c>
      <c r="AP9" s="22">
        <f t="shared" si="12"/>
        <v>25</v>
      </c>
      <c r="AQ9" s="17">
        <f>M12</f>
        <v>2840</v>
      </c>
      <c r="AR9" s="18">
        <f t="shared" si="13"/>
        <v>21</v>
      </c>
      <c r="AS9" s="8">
        <f t="shared" si="14"/>
        <v>2</v>
      </c>
      <c r="AT9" s="22">
        <f t="shared" si="15"/>
        <v>21.5</v>
      </c>
      <c r="AU9" s="11">
        <f>T11</f>
        <v>85</v>
      </c>
      <c r="AV9" s="11">
        <f>U11</f>
        <v>25750</v>
      </c>
      <c r="AW9">
        <f t="shared" si="16"/>
        <v>22</v>
      </c>
      <c r="AX9">
        <f t="shared" si="17"/>
        <v>23</v>
      </c>
      <c r="AY9">
        <f t="shared" si="18"/>
        <v>22.000229999999998</v>
      </c>
      <c r="AZ9">
        <f t="shared" si="19"/>
        <v>22</v>
      </c>
    </row>
    <row r="10" spans="1:52" ht="18" customHeight="1" thickBot="1" x14ac:dyDescent="0.2">
      <c r="A10" s="171"/>
      <c r="B10" s="159"/>
      <c r="C10" s="27">
        <v>22</v>
      </c>
      <c r="D10" s="28">
        <f>'vazne 2.preteky'!E25</f>
        <v>12080</v>
      </c>
      <c r="E10" s="32">
        <f>'vazne 2.preteky'!G25</f>
        <v>3</v>
      </c>
      <c r="F10" s="27">
        <v>12</v>
      </c>
      <c r="G10" s="28">
        <f>'vazne 2.preteky'!N15</f>
        <v>9300</v>
      </c>
      <c r="H10" s="32">
        <f>'vazne 2.preteky'!O15</f>
        <v>3</v>
      </c>
      <c r="I10" s="85">
        <v>11</v>
      </c>
      <c r="J10" s="28">
        <f>'vazne 2.preteky'!W14</f>
        <v>10820</v>
      </c>
      <c r="K10" s="32">
        <f>'vazne 2.preteky'!X14</f>
        <v>1</v>
      </c>
      <c r="L10" s="27">
        <v>7</v>
      </c>
      <c r="M10" s="28">
        <f>'vazne 2.preteky'!AF10</f>
        <v>11380</v>
      </c>
      <c r="N10" s="32">
        <f>'vazne 2.preteky'!AG10</f>
        <v>1</v>
      </c>
      <c r="O10" s="163"/>
      <c r="P10" s="165"/>
      <c r="Q10" s="198"/>
      <c r="T10" s="192"/>
      <c r="U10" s="194"/>
      <c r="V10" s="196"/>
      <c r="Y10" s="12">
        <f>O13</f>
        <v>16</v>
      </c>
      <c r="Z10" s="13">
        <f>P13</f>
        <v>41520</v>
      </c>
      <c r="AA10" s="8">
        <f t="shared" si="0"/>
        <v>3</v>
      </c>
      <c r="AB10" s="8">
        <f t="shared" si="1"/>
        <v>4</v>
      </c>
      <c r="AC10" s="8">
        <f t="shared" si="2"/>
        <v>3.0000399999999998</v>
      </c>
      <c r="AD10" s="24">
        <f t="shared" si="3"/>
        <v>4</v>
      </c>
      <c r="AE10" s="17">
        <f>D14</f>
        <v>11980</v>
      </c>
      <c r="AF10" s="18">
        <f t="shared" si="4"/>
        <v>6</v>
      </c>
      <c r="AG10" s="8">
        <f t="shared" si="5"/>
        <v>1</v>
      </c>
      <c r="AH10" s="22">
        <f t="shared" si="6"/>
        <v>6</v>
      </c>
      <c r="AI10" s="17">
        <f>G14</f>
        <v>8460</v>
      </c>
      <c r="AJ10">
        <f t="shared" si="7"/>
        <v>6</v>
      </c>
      <c r="AK10" s="8">
        <f t="shared" si="8"/>
        <v>1</v>
      </c>
      <c r="AL10" s="22">
        <f t="shared" si="9"/>
        <v>6</v>
      </c>
      <c r="AM10" s="17">
        <f>J14</f>
        <v>3600</v>
      </c>
      <c r="AN10" s="18">
        <f t="shared" si="10"/>
        <v>15</v>
      </c>
      <c r="AO10" s="8">
        <f t="shared" si="11"/>
        <v>2</v>
      </c>
      <c r="AP10" s="22">
        <f t="shared" si="12"/>
        <v>15.5</v>
      </c>
      <c r="AQ10" s="17">
        <f>M14</f>
        <v>17480</v>
      </c>
      <c r="AR10" s="18">
        <f t="shared" si="13"/>
        <v>1</v>
      </c>
      <c r="AS10" s="8">
        <f t="shared" si="14"/>
        <v>1</v>
      </c>
      <c r="AT10" s="22">
        <f t="shared" si="15"/>
        <v>1</v>
      </c>
      <c r="AU10" s="11">
        <f>T13</f>
        <v>31</v>
      </c>
      <c r="AV10" s="11">
        <f>U13</f>
        <v>75270</v>
      </c>
      <c r="AW10">
        <f t="shared" si="16"/>
        <v>3</v>
      </c>
      <c r="AX10">
        <f t="shared" si="17"/>
        <v>3</v>
      </c>
      <c r="AY10">
        <f t="shared" si="18"/>
        <v>3.0000300000000002</v>
      </c>
      <c r="AZ10">
        <f t="shared" si="19"/>
        <v>3</v>
      </c>
    </row>
    <row r="11" spans="1:52" ht="18" customHeight="1" x14ac:dyDescent="0.15">
      <c r="A11" s="156">
        <v>4</v>
      </c>
      <c r="B11" s="158" t="str">
        <f>'Zoznam tímov a pretekárov'!A9</f>
        <v>ČR</v>
      </c>
      <c r="C11" s="160" t="s">
        <v>163</v>
      </c>
      <c r="D11" s="161"/>
      <c r="E11" s="81"/>
      <c r="F11" s="160" t="s">
        <v>164</v>
      </c>
      <c r="G11" s="161"/>
      <c r="H11" s="81"/>
      <c r="I11" s="160" t="s">
        <v>162</v>
      </c>
      <c r="J11" s="161"/>
      <c r="K11" s="81"/>
      <c r="L11" s="160" t="s">
        <v>161</v>
      </c>
      <c r="M11" s="161"/>
      <c r="N11" s="81"/>
      <c r="O11" s="162">
        <f>SUM(E12+H12+K12+N12)</f>
        <v>41</v>
      </c>
      <c r="P11" s="164">
        <f>SUM(D12+G12+J12+M12)</f>
        <v>14750</v>
      </c>
      <c r="Q11" s="197">
        <f>AD9</f>
        <v>23</v>
      </c>
      <c r="T11" s="191">
        <f>O11+'družstvá 1.preteky'!O11</f>
        <v>85</v>
      </c>
      <c r="U11" s="193">
        <f>P11+'družstvá 1.preteky'!P11</f>
        <v>25750</v>
      </c>
      <c r="V11" s="195">
        <f>AZ9</f>
        <v>22</v>
      </c>
      <c r="Y11" s="12">
        <f>O15</f>
        <v>47</v>
      </c>
      <c r="Z11" s="13">
        <f>P15</f>
        <v>8660</v>
      </c>
      <c r="AA11" s="8">
        <f t="shared" si="0"/>
        <v>24</v>
      </c>
      <c r="AB11" s="8">
        <f t="shared" si="1"/>
        <v>26</v>
      </c>
      <c r="AC11" s="8">
        <f t="shared" si="2"/>
        <v>24.000260000000001</v>
      </c>
      <c r="AD11" s="24">
        <f t="shared" si="3"/>
        <v>24</v>
      </c>
      <c r="AE11" s="17">
        <f>D16</f>
        <v>2720</v>
      </c>
      <c r="AF11" s="18">
        <f t="shared" si="4"/>
        <v>23</v>
      </c>
      <c r="AG11" s="8">
        <f t="shared" si="5"/>
        <v>1</v>
      </c>
      <c r="AH11" s="22">
        <f t="shared" si="6"/>
        <v>23</v>
      </c>
      <c r="AI11" s="17">
        <f>G16</f>
        <v>2560</v>
      </c>
      <c r="AJ11">
        <f t="shared" si="7"/>
        <v>23</v>
      </c>
      <c r="AK11" s="8">
        <f t="shared" si="8"/>
        <v>1</v>
      </c>
      <c r="AL11" s="22">
        <f t="shared" si="9"/>
        <v>23</v>
      </c>
      <c r="AM11" s="17">
        <f>J16</f>
        <v>1860</v>
      </c>
      <c r="AN11" s="18">
        <f t="shared" si="10"/>
        <v>24</v>
      </c>
      <c r="AO11" s="8">
        <f t="shared" si="11"/>
        <v>1</v>
      </c>
      <c r="AP11" s="22">
        <f t="shared" si="12"/>
        <v>24</v>
      </c>
      <c r="AQ11" s="17">
        <f>M16</f>
        <v>1520</v>
      </c>
      <c r="AR11" s="18">
        <f t="shared" si="13"/>
        <v>25</v>
      </c>
      <c r="AS11" s="8">
        <f t="shared" si="14"/>
        <v>1</v>
      </c>
      <c r="AT11" s="22">
        <f t="shared" si="15"/>
        <v>25</v>
      </c>
      <c r="AU11" s="11">
        <f>T15</f>
        <v>89</v>
      </c>
      <c r="AV11" s="11">
        <f>U15</f>
        <v>20360</v>
      </c>
      <c r="AW11">
        <f t="shared" si="16"/>
        <v>24</v>
      </c>
      <c r="AX11">
        <f t="shared" si="17"/>
        <v>25</v>
      </c>
      <c r="AY11">
        <f t="shared" si="18"/>
        <v>24.000250000000001</v>
      </c>
      <c r="AZ11">
        <f t="shared" si="19"/>
        <v>24</v>
      </c>
    </row>
    <row r="12" spans="1:52" ht="18" customHeight="1" thickBot="1" x14ac:dyDescent="0.2">
      <c r="A12" s="157"/>
      <c r="B12" s="159"/>
      <c r="C12" s="27">
        <v>3</v>
      </c>
      <c r="D12" s="28">
        <f>'vazne 2.preteky'!E6</f>
        <v>4800</v>
      </c>
      <c r="E12" s="32">
        <f>'vazne 2.preteky'!G6</f>
        <v>9</v>
      </c>
      <c r="F12" s="27">
        <v>25</v>
      </c>
      <c r="G12" s="28">
        <f>'vazne 2.preteky'!N28</f>
        <v>5390</v>
      </c>
      <c r="H12" s="32">
        <f>'vazne 2.preteky'!O28</f>
        <v>9</v>
      </c>
      <c r="I12" s="27">
        <v>22</v>
      </c>
      <c r="J12" s="28">
        <f>'vazne 2.preteky'!W25</f>
        <v>1720</v>
      </c>
      <c r="K12" s="32">
        <f>'vazne 2.preteky'!X25</f>
        <v>12</v>
      </c>
      <c r="L12" s="27">
        <v>10</v>
      </c>
      <c r="M12" s="28">
        <f>'vazne 2.preteky'!AF13</f>
        <v>2840</v>
      </c>
      <c r="N12" s="32">
        <f>'vazne 2.preteky'!AG13</f>
        <v>11</v>
      </c>
      <c r="O12" s="163"/>
      <c r="P12" s="165"/>
      <c r="Q12" s="198"/>
      <c r="T12" s="192"/>
      <c r="U12" s="194"/>
      <c r="V12" s="196"/>
      <c r="W12" s="21"/>
      <c r="Y12" s="12">
        <f>O17</f>
        <v>24</v>
      </c>
      <c r="Z12" s="13">
        <f>P17</f>
        <v>29920</v>
      </c>
      <c r="AA12" s="8">
        <f t="shared" si="0"/>
        <v>10</v>
      </c>
      <c r="AB12" s="8">
        <f t="shared" si="1"/>
        <v>10</v>
      </c>
      <c r="AC12" s="8">
        <f t="shared" si="2"/>
        <v>10.0001</v>
      </c>
      <c r="AD12" s="24">
        <f t="shared" si="3"/>
        <v>10</v>
      </c>
      <c r="AE12" s="17">
        <f>D18</f>
        <v>9800</v>
      </c>
      <c r="AF12" s="18">
        <f t="shared" si="4"/>
        <v>9</v>
      </c>
      <c r="AG12" s="8">
        <f t="shared" si="5"/>
        <v>1</v>
      </c>
      <c r="AH12" s="22">
        <f t="shared" si="6"/>
        <v>9</v>
      </c>
      <c r="AI12" s="17">
        <f>G18</f>
        <v>2360</v>
      </c>
      <c r="AJ12">
        <f t="shared" si="7"/>
        <v>24</v>
      </c>
      <c r="AK12" s="8">
        <f t="shared" si="8"/>
        <v>1</v>
      </c>
      <c r="AL12" s="22">
        <f t="shared" si="9"/>
        <v>24</v>
      </c>
      <c r="AM12" s="17">
        <f>J18</f>
        <v>7780</v>
      </c>
      <c r="AN12" s="18">
        <f t="shared" si="10"/>
        <v>5</v>
      </c>
      <c r="AO12" s="8">
        <f t="shared" si="11"/>
        <v>1</v>
      </c>
      <c r="AP12" s="22">
        <f t="shared" si="12"/>
        <v>5</v>
      </c>
      <c r="AQ12" s="17">
        <f>M18</f>
        <v>9980</v>
      </c>
      <c r="AR12" s="18">
        <f t="shared" si="13"/>
        <v>5</v>
      </c>
      <c r="AS12" s="8">
        <f t="shared" si="14"/>
        <v>1</v>
      </c>
      <c r="AT12" s="22">
        <f t="shared" si="15"/>
        <v>5</v>
      </c>
      <c r="AU12" s="11">
        <f>T17</f>
        <v>56</v>
      </c>
      <c r="AV12" s="11">
        <f>U17</f>
        <v>51130</v>
      </c>
      <c r="AW12">
        <f t="shared" si="16"/>
        <v>12</v>
      </c>
      <c r="AX12">
        <f t="shared" si="17"/>
        <v>12</v>
      </c>
      <c r="AY12">
        <f t="shared" si="18"/>
        <v>12.000120000000001</v>
      </c>
      <c r="AZ12">
        <f t="shared" si="19"/>
        <v>12</v>
      </c>
    </row>
    <row r="13" spans="1:52" ht="18" customHeight="1" x14ac:dyDescent="0.15">
      <c r="A13" s="171">
        <v>5</v>
      </c>
      <c r="B13" s="158" t="str">
        <f>'Zoznam tímov a pretekárov'!A11</f>
        <v>Hlohovec - Browvning</v>
      </c>
      <c r="C13" s="160" t="s">
        <v>168</v>
      </c>
      <c r="D13" s="161"/>
      <c r="E13" s="81"/>
      <c r="F13" s="160" t="s">
        <v>169</v>
      </c>
      <c r="G13" s="161"/>
      <c r="H13" s="81"/>
      <c r="I13" s="160" t="s">
        <v>167</v>
      </c>
      <c r="J13" s="161"/>
      <c r="K13" s="81"/>
      <c r="L13" s="160" t="s">
        <v>166</v>
      </c>
      <c r="M13" s="161"/>
      <c r="N13" s="81"/>
      <c r="O13" s="162">
        <f>SUM(E14+H14+K14+N14)</f>
        <v>16</v>
      </c>
      <c r="P13" s="164">
        <f>SUM(D14+G14+J14+M14)</f>
        <v>41520</v>
      </c>
      <c r="Q13" s="197">
        <f>AD10</f>
        <v>4</v>
      </c>
      <c r="T13" s="191">
        <f>O13+'družstvá 1.preteky'!O13</f>
        <v>31</v>
      </c>
      <c r="U13" s="193">
        <f>P13+'družstvá 1.preteky'!P13</f>
        <v>75270</v>
      </c>
      <c r="V13" s="195">
        <f>AZ10</f>
        <v>3</v>
      </c>
      <c r="W13" s="21"/>
      <c r="Y13" s="12">
        <f>O19</f>
        <v>16</v>
      </c>
      <c r="Z13" s="13">
        <f>P19</f>
        <v>38020</v>
      </c>
      <c r="AA13" s="8">
        <f t="shared" si="0"/>
        <v>3</v>
      </c>
      <c r="AB13" s="8">
        <f t="shared" si="1"/>
        <v>5</v>
      </c>
      <c r="AC13" s="8">
        <f t="shared" si="2"/>
        <v>3.0000499999999999</v>
      </c>
      <c r="AD13" s="24">
        <f t="shared" si="3"/>
        <v>5</v>
      </c>
      <c r="AE13" s="17">
        <f>D20</f>
        <v>11040</v>
      </c>
      <c r="AF13" s="18">
        <f t="shared" si="4"/>
        <v>7</v>
      </c>
      <c r="AG13" s="8">
        <f t="shared" si="5"/>
        <v>1</v>
      </c>
      <c r="AH13" s="22">
        <f t="shared" si="6"/>
        <v>7</v>
      </c>
      <c r="AI13" s="17">
        <f>G20</f>
        <v>13400</v>
      </c>
      <c r="AJ13">
        <f t="shared" si="7"/>
        <v>2</v>
      </c>
      <c r="AK13" s="8">
        <f t="shared" si="8"/>
        <v>1</v>
      </c>
      <c r="AL13" s="22">
        <f t="shared" si="9"/>
        <v>2</v>
      </c>
      <c r="AM13" s="17">
        <f>J20</f>
        <v>5000</v>
      </c>
      <c r="AN13" s="18">
        <f t="shared" si="10"/>
        <v>10</v>
      </c>
      <c r="AO13" s="8">
        <f t="shared" si="11"/>
        <v>1</v>
      </c>
      <c r="AP13" s="22">
        <f t="shared" si="12"/>
        <v>10</v>
      </c>
      <c r="AQ13" s="17">
        <f>M20</f>
        <v>8580</v>
      </c>
      <c r="AR13" s="18">
        <f t="shared" si="13"/>
        <v>9</v>
      </c>
      <c r="AS13" s="8">
        <f t="shared" si="14"/>
        <v>1</v>
      </c>
      <c r="AT13" s="22">
        <f t="shared" si="15"/>
        <v>9</v>
      </c>
      <c r="AU13" s="11">
        <f>T19</f>
        <v>34</v>
      </c>
      <c r="AV13" s="11">
        <f>U19</f>
        <v>65770</v>
      </c>
      <c r="AW13">
        <f t="shared" si="16"/>
        <v>5</v>
      </c>
      <c r="AX13">
        <f t="shared" si="17"/>
        <v>5</v>
      </c>
      <c r="AY13">
        <f t="shared" si="18"/>
        <v>5.0000499999999999</v>
      </c>
      <c r="AZ13">
        <f t="shared" si="19"/>
        <v>5</v>
      </c>
    </row>
    <row r="14" spans="1:52" ht="18" customHeight="1" thickBot="1" x14ac:dyDescent="0.2">
      <c r="A14" s="171"/>
      <c r="B14" s="159"/>
      <c r="C14" s="27">
        <v>6</v>
      </c>
      <c r="D14" s="28">
        <f>'vazne 2.preteky'!E9</f>
        <v>11980</v>
      </c>
      <c r="E14" s="32">
        <f>'vazne 2.preteky'!G9</f>
        <v>3</v>
      </c>
      <c r="F14" s="27">
        <v>24</v>
      </c>
      <c r="G14" s="28">
        <f>'vazne 2.preteky'!N27</f>
        <v>8460</v>
      </c>
      <c r="H14" s="32">
        <f>'vazne 2.preteky'!O27</f>
        <v>3</v>
      </c>
      <c r="I14" s="27">
        <v>7</v>
      </c>
      <c r="J14" s="28">
        <f>'vazne 2.preteky'!W10</f>
        <v>3600</v>
      </c>
      <c r="K14" s="32">
        <f>'vazne 2.preteky'!X10</f>
        <v>9</v>
      </c>
      <c r="L14" s="27">
        <v>20</v>
      </c>
      <c r="M14" s="28">
        <f>'vazne 2.preteky'!AF23</f>
        <v>17480</v>
      </c>
      <c r="N14" s="32">
        <f>'vazne 2.preteky'!AG23</f>
        <v>1</v>
      </c>
      <c r="O14" s="163"/>
      <c r="P14" s="165"/>
      <c r="Q14" s="198"/>
      <c r="T14" s="192"/>
      <c r="U14" s="194"/>
      <c r="V14" s="196"/>
      <c r="W14" s="21"/>
      <c r="Y14" s="12">
        <f>O21</f>
        <v>25</v>
      </c>
      <c r="Z14" s="13">
        <f>P21</f>
        <v>31720</v>
      </c>
      <c r="AA14" s="8">
        <f t="shared" si="0"/>
        <v>11</v>
      </c>
      <c r="AB14" s="8">
        <f t="shared" si="1"/>
        <v>7</v>
      </c>
      <c r="AC14" s="8">
        <f t="shared" si="2"/>
        <v>11.000069999999999</v>
      </c>
      <c r="AD14" s="24">
        <f t="shared" si="3"/>
        <v>11</v>
      </c>
      <c r="AE14" s="17">
        <f>D22</f>
        <v>16420</v>
      </c>
      <c r="AF14" s="18">
        <f t="shared" si="4"/>
        <v>2</v>
      </c>
      <c r="AG14" s="8">
        <f t="shared" si="5"/>
        <v>1</v>
      </c>
      <c r="AH14" s="22">
        <f t="shared" si="6"/>
        <v>2</v>
      </c>
      <c r="AI14" s="17">
        <f>G22</f>
        <v>7660</v>
      </c>
      <c r="AJ14">
        <f t="shared" si="7"/>
        <v>8</v>
      </c>
      <c r="AK14" s="8">
        <f t="shared" si="8"/>
        <v>1</v>
      </c>
      <c r="AL14" s="22">
        <f t="shared" si="9"/>
        <v>8</v>
      </c>
      <c r="AM14" s="17">
        <f>J22</f>
        <v>2960</v>
      </c>
      <c r="AN14" s="18">
        <f t="shared" si="10"/>
        <v>22</v>
      </c>
      <c r="AO14" s="8">
        <f t="shared" si="11"/>
        <v>2</v>
      </c>
      <c r="AP14" s="22">
        <f t="shared" si="12"/>
        <v>22.5</v>
      </c>
      <c r="AQ14" s="17">
        <f>M22</f>
        <v>4680</v>
      </c>
      <c r="AR14" s="18">
        <f t="shared" si="13"/>
        <v>16</v>
      </c>
      <c r="AS14" s="8">
        <f t="shared" si="14"/>
        <v>1</v>
      </c>
      <c r="AT14" s="22">
        <f t="shared" si="15"/>
        <v>16</v>
      </c>
      <c r="AU14" s="11">
        <f>T21</f>
        <v>44</v>
      </c>
      <c r="AV14" s="11">
        <f>U21</f>
        <v>58240</v>
      </c>
      <c r="AW14">
        <f t="shared" si="16"/>
        <v>8</v>
      </c>
      <c r="AX14">
        <f t="shared" si="17"/>
        <v>9</v>
      </c>
      <c r="AY14">
        <f t="shared" si="18"/>
        <v>8.0000900000000001</v>
      </c>
      <c r="AZ14">
        <f t="shared" si="19"/>
        <v>9</v>
      </c>
    </row>
    <row r="15" spans="1:52" ht="18" customHeight="1" x14ac:dyDescent="0.15">
      <c r="A15" s="156">
        <v>6</v>
      </c>
      <c r="B15" s="158" t="str">
        <f>'Zoznam tímov a pretekárov'!A13</f>
        <v>Košice A</v>
      </c>
      <c r="C15" s="160" t="s">
        <v>305</v>
      </c>
      <c r="D15" s="161"/>
      <c r="E15" s="81"/>
      <c r="F15" s="160" t="s">
        <v>173</v>
      </c>
      <c r="G15" s="161"/>
      <c r="H15" s="81"/>
      <c r="I15" s="160" t="s">
        <v>175</v>
      </c>
      <c r="J15" s="161"/>
      <c r="K15" s="81"/>
      <c r="L15" s="160" t="s">
        <v>301</v>
      </c>
      <c r="M15" s="161"/>
      <c r="N15" s="81"/>
      <c r="O15" s="162">
        <f>SUM(E16+H16+K16+N16)</f>
        <v>47</v>
      </c>
      <c r="P15" s="164">
        <f>SUM(D16+G16+J16+M16)</f>
        <v>8660</v>
      </c>
      <c r="Q15" s="197">
        <f>AD11</f>
        <v>24</v>
      </c>
      <c r="T15" s="191">
        <f>O15+'družstvá 1.preteky'!O15</f>
        <v>89</v>
      </c>
      <c r="U15" s="193">
        <f>P15+'družstvá 1.preteky'!P15</f>
        <v>20360</v>
      </c>
      <c r="V15" s="195">
        <f>AZ11</f>
        <v>24</v>
      </c>
      <c r="Y15" s="12">
        <f>O23</f>
        <v>32</v>
      </c>
      <c r="Z15" s="13">
        <f>P23</f>
        <v>21820</v>
      </c>
      <c r="AA15" s="8">
        <f t="shared" si="0"/>
        <v>15</v>
      </c>
      <c r="AB15" s="8">
        <f t="shared" si="1"/>
        <v>14</v>
      </c>
      <c r="AC15" s="8">
        <f t="shared" si="2"/>
        <v>15.00014</v>
      </c>
      <c r="AD15" s="24">
        <f t="shared" si="3"/>
        <v>15</v>
      </c>
      <c r="AE15" s="17">
        <f>D24</f>
        <v>2400</v>
      </c>
      <c r="AF15" s="18">
        <f t="shared" si="4"/>
        <v>24</v>
      </c>
      <c r="AG15" s="8">
        <f t="shared" si="5"/>
        <v>1</v>
      </c>
      <c r="AH15" s="22">
        <f t="shared" si="6"/>
        <v>24</v>
      </c>
      <c r="AI15" s="17">
        <f>G24</f>
        <v>1220</v>
      </c>
      <c r="AJ15">
        <f t="shared" si="7"/>
        <v>25</v>
      </c>
      <c r="AK15" s="8">
        <f t="shared" si="8"/>
        <v>1</v>
      </c>
      <c r="AL15" s="22">
        <f t="shared" si="9"/>
        <v>25</v>
      </c>
      <c r="AM15" s="17">
        <f>J24</f>
        <v>8800</v>
      </c>
      <c r="AN15" s="18">
        <f t="shared" si="10"/>
        <v>4</v>
      </c>
      <c r="AO15" s="8">
        <f t="shared" si="11"/>
        <v>1</v>
      </c>
      <c r="AP15" s="22">
        <f t="shared" si="12"/>
        <v>4</v>
      </c>
      <c r="AQ15" s="17">
        <f>M24</f>
        <v>9400</v>
      </c>
      <c r="AR15" s="18">
        <f t="shared" si="13"/>
        <v>7</v>
      </c>
      <c r="AS15" s="8">
        <f t="shared" si="14"/>
        <v>1</v>
      </c>
      <c r="AT15" s="22">
        <f t="shared" si="15"/>
        <v>7</v>
      </c>
      <c r="AU15" s="11">
        <f>T23</f>
        <v>63</v>
      </c>
      <c r="AV15" s="11">
        <f>U23</f>
        <v>38760</v>
      </c>
      <c r="AW15">
        <f t="shared" si="16"/>
        <v>17</v>
      </c>
      <c r="AX15">
        <f t="shared" si="17"/>
        <v>16</v>
      </c>
      <c r="AY15">
        <f t="shared" si="18"/>
        <v>17.000160000000001</v>
      </c>
      <c r="AZ15">
        <f t="shared" si="19"/>
        <v>17</v>
      </c>
    </row>
    <row r="16" spans="1:52" ht="18" customHeight="1" thickBot="1" x14ac:dyDescent="0.2">
      <c r="A16" s="157"/>
      <c r="B16" s="159"/>
      <c r="C16" s="27">
        <v>20</v>
      </c>
      <c r="D16" s="28">
        <f>'vazne 2.preteky'!E23</f>
        <v>2720</v>
      </c>
      <c r="E16" s="32">
        <f>'vazne 2.preteky'!G23</f>
        <v>12</v>
      </c>
      <c r="F16" s="27">
        <v>1</v>
      </c>
      <c r="G16" s="28">
        <f>'vazne 2.preteky'!N4</f>
        <v>2560</v>
      </c>
      <c r="H16" s="32">
        <f>'vazne 2.preteky'!O4</f>
        <v>11</v>
      </c>
      <c r="I16" s="27">
        <v>24</v>
      </c>
      <c r="J16" s="28">
        <f>'vazne 2.preteky'!W27</f>
        <v>1860</v>
      </c>
      <c r="K16" s="32">
        <f>'vazne 2.preteky'!X27</f>
        <v>11</v>
      </c>
      <c r="L16" s="27">
        <v>17</v>
      </c>
      <c r="M16" s="28">
        <f>'vazne 2.preteky'!AF20</f>
        <v>1520</v>
      </c>
      <c r="N16" s="32">
        <f>'vazne 2.preteky'!AG20</f>
        <v>13</v>
      </c>
      <c r="O16" s="163"/>
      <c r="P16" s="165"/>
      <c r="Q16" s="198"/>
      <c r="T16" s="192"/>
      <c r="U16" s="194"/>
      <c r="V16" s="196"/>
      <c r="Y16" s="12">
        <f>O25</f>
        <v>33</v>
      </c>
      <c r="Z16" s="13">
        <f>P25</f>
        <v>18930</v>
      </c>
      <c r="AA16" s="8">
        <f t="shared" si="0"/>
        <v>16</v>
      </c>
      <c r="AB16" s="8">
        <f t="shared" si="1"/>
        <v>17</v>
      </c>
      <c r="AC16" s="8">
        <f t="shared" si="2"/>
        <v>16.000170000000001</v>
      </c>
      <c r="AD16" s="24">
        <f t="shared" si="3"/>
        <v>17</v>
      </c>
      <c r="AE16" s="17">
        <f>D26</f>
        <v>8380</v>
      </c>
      <c r="AF16" s="18">
        <f t="shared" si="4"/>
        <v>10</v>
      </c>
      <c r="AG16" s="8">
        <f t="shared" si="5"/>
        <v>1</v>
      </c>
      <c r="AH16" s="22">
        <f t="shared" si="6"/>
        <v>10</v>
      </c>
      <c r="AI16" s="17">
        <f>G26</f>
        <v>4190</v>
      </c>
      <c r="AJ16">
        <f t="shared" si="7"/>
        <v>16</v>
      </c>
      <c r="AK16" s="8">
        <f t="shared" si="8"/>
        <v>1</v>
      </c>
      <c r="AL16" s="22">
        <f t="shared" si="9"/>
        <v>16</v>
      </c>
      <c r="AM16" s="17">
        <f>J26</f>
        <v>3520</v>
      </c>
      <c r="AN16" s="18">
        <f t="shared" si="10"/>
        <v>18</v>
      </c>
      <c r="AO16" s="8">
        <f t="shared" si="11"/>
        <v>1</v>
      </c>
      <c r="AP16" s="22">
        <f t="shared" si="12"/>
        <v>18</v>
      </c>
      <c r="AQ16" s="17">
        <f>M26</f>
        <v>2840</v>
      </c>
      <c r="AR16" s="18">
        <f t="shared" si="13"/>
        <v>21</v>
      </c>
      <c r="AS16" s="8">
        <f t="shared" si="14"/>
        <v>2</v>
      </c>
      <c r="AT16" s="22">
        <f t="shared" si="15"/>
        <v>21.5</v>
      </c>
      <c r="AU16" s="11">
        <f>T25</f>
        <v>62</v>
      </c>
      <c r="AV16" s="11">
        <f>U25</f>
        <v>35090</v>
      </c>
      <c r="AW16">
        <f t="shared" si="16"/>
        <v>15</v>
      </c>
      <c r="AX16">
        <f t="shared" si="17"/>
        <v>19</v>
      </c>
      <c r="AY16">
        <f t="shared" si="18"/>
        <v>15.00019</v>
      </c>
      <c r="AZ16">
        <f t="shared" si="19"/>
        <v>16</v>
      </c>
    </row>
    <row r="17" spans="1:52" ht="18" customHeight="1" x14ac:dyDescent="0.15">
      <c r="A17" s="171">
        <v>7</v>
      </c>
      <c r="B17" s="158" t="str">
        <f>'Zoznam tímov a pretekárov'!A15</f>
        <v>Dolný Kubín - Robinson</v>
      </c>
      <c r="C17" s="160" t="s">
        <v>180</v>
      </c>
      <c r="D17" s="161"/>
      <c r="E17" s="81"/>
      <c r="F17" s="160" t="s">
        <v>178</v>
      </c>
      <c r="G17" s="161"/>
      <c r="H17" s="81"/>
      <c r="I17" s="160" t="s">
        <v>182</v>
      </c>
      <c r="J17" s="161"/>
      <c r="K17" s="81"/>
      <c r="L17" s="160" t="s">
        <v>179</v>
      </c>
      <c r="M17" s="161"/>
      <c r="N17" s="81"/>
      <c r="O17" s="162">
        <f>SUM(E18+H18+K18+N18)</f>
        <v>24</v>
      </c>
      <c r="P17" s="164">
        <f>SUM(D18+G18+J18+M18)</f>
        <v>29920</v>
      </c>
      <c r="Q17" s="197">
        <f>AD12</f>
        <v>10</v>
      </c>
      <c r="T17" s="191">
        <f>O17+'družstvá 1.preteky'!O17</f>
        <v>56</v>
      </c>
      <c r="U17" s="193">
        <f>P17+'družstvá 1.preteky'!P17</f>
        <v>51130</v>
      </c>
      <c r="V17" s="195">
        <f>AZ12</f>
        <v>12</v>
      </c>
      <c r="Y17" s="12">
        <f>O27</f>
        <v>38</v>
      </c>
      <c r="Z17" s="13">
        <f>P27</f>
        <v>15930</v>
      </c>
      <c r="AA17" s="8">
        <f t="shared" si="0"/>
        <v>19</v>
      </c>
      <c r="AB17" s="8">
        <f t="shared" si="1"/>
        <v>20</v>
      </c>
      <c r="AC17" s="8">
        <f t="shared" si="2"/>
        <v>19.0002</v>
      </c>
      <c r="AD17" s="24">
        <f t="shared" si="3"/>
        <v>19</v>
      </c>
      <c r="AE17" s="17">
        <f>D28</f>
        <v>3100</v>
      </c>
      <c r="AF17" s="18">
        <f t="shared" si="4"/>
        <v>22</v>
      </c>
      <c r="AG17" s="8">
        <f t="shared" si="5"/>
        <v>1</v>
      </c>
      <c r="AH17" s="22">
        <f t="shared" si="6"/>
        <v>22</v>
      </c>
      <c r="AI17" s="17">
        <f>G28</f>
        <v>2780</v>
      </c>
      <c r="AJ17">
        <f t="shared" si="7"/>
        <v>22</v>
      </c>
      <c r="AK17" s="8">
        <f t="shared" si="8"/>
        <v>1</v>
      </c>
      <c r="AL17" s="22">
        <f t="shared" si="9"/>
        <v>22</v>
      </c>
      <c r="AM17" s="17">
        <f>J28</f>
        <v>300</v>
      </c>
      <c r="AN17" s="18">
        <f t="shared" si="10"/>
        <v>26</v>
      </c>
      <c r="AO17" s="8">
        <f t="shared" si="11"/>
        <v>1</v>
      </c>
      <c r="AP17" s="22">
        <f t="shared" si="12"/>
        <v>26</v>
      </c>
      <c r="AQ17" s="17">
        <f>M28</f>
        <v>9750</v>
      </c>
      <c r="AR17" s="18">
        <f t="shared" si="13"/>
        <v>6</v>
      </c>
      <c r="AS17" s="8">
        <f t="shared" si="14"/>
        <v>1</v>
      </c>
      <c r="AT17" s="22">
        <f t="shared" si="15"/>
        <v>6</v>
      </c>
      <c r="AU17" s="11">
        <f>T27</f>
        <v>71</v>
      </c>
      <c r="AV17" s="11">
        <f>U27</f>
        <v>31050</v>
      </c>
      <c r="AW17">
        <f t="shared" si="16"/>
        <v>20</v>
      </c>
      <c r="AX17">
        <f t="shared" si="17"/>
        <v>20</v>
      </c>
      <c r="AY17">
        <f t="shared" si="18"/>
        <v>20.0002</v>
      </c>
      <c r="AZ17">
        <f t="shared" si="19"/>
        <v>20</v>
      </c>
    </row>
    <row r="18" spans="1:52" ht="18" customHeight="1" thickBot="1" x14ac:dyDescent="0.2">
      <c r="A18" s="171"/>
      <c r="B18" s="159"/>
      <c r="C18" s="85">
        <v>12</v>
      </c>
      <c r="D18" s="28">
        <f>'vazne 2.preteky'!E15</f>
        <v>9800</v>
      </c>
      <c r="E18" s="32">
        <f>'vazne 2.preteky'!G15</f>
        <v>6</v>
      </c>
      <c r="F18" s="27">
        <v>20</v>
      </c>
      <c r="G18" s="28">
        <f>'vazne 2.preteky'!N23</f>
        <v>2360</v>
      </c>
      <c r="H18" s="32">
        <f>'vazne 2.preteky'!O23</f>
        <v>13</v>
      </c>
      <c r="I18" s="27">
        <v>15</v>
      </c>
      <c r="J18" s="28">
        <f>'vazne 2.preteky'!W18</f>
        <v>7780</v>
      </c>
      <c r="K18" s="32">
        <f>'vazne 2.preteky'!X18</f>
        <v>3</v>
      </c>
      <c r="L18" s="27">
        <v>3</v>
      </c>
      <c r="M18" s="28">
        <f>'vazne 2.preteky'!AF6</f>
        <v>9980</v>
      </c>
      <c r="N18" s="32">
        <f>'vazne 2.preteky'!AG6</f>
        <v>2</v>
      </c>
      <c r="O18" s="163"/>
      <c r="P18" s="165"/>
      <c r="Q18" s="198"/>
      <c r="T18" s="192"/>
      <c r="U18" s="194"/>
      <c r="V18" s="196"/>
      <c r="Y18" s="12">
        <f>O29</f>
        <v>38</v>
      </c>
      <c r="Z18" s="13">
        <f>P29</f>
        <v>14060</v>
      </c>
      <c r="AA18" s="8">
        <f t="shared" si="0"/>
        <v>19</v>
      </c>
      <c r="AB18" s="8">
        <f t="shared" si="1"/>
        <v>22</v>
      </c>
      <c r="AC18" s="8">
        <f t="shared" si="2"/>
        <v>19.000219999999999</v>
      </c>
      <c r="AD18" s="24">
        <f t="shared" si="3"/>
        <v>20</v>
      </c>
      <c r="AE18" s="17">
        <f>D30</f>
        <v>4720</v>
      </c>
      <c r="AF18" s="18">
        <f t="shared" si="4"/>
        <v>18</v>
      </c>
      <c r="AG18" s="8">
        <f t="shared" si="5"/>
        <v>1</v>
      </c>
      <c r="AH18" s="22">
        <f t="shared" si="6"/>
        <v>18</v>
      </c>
      <c r="AI18" s="17">
        <f>G30</f>
        <v>3280</v>
      </c>
      <c r="AJ18">
        <f t="shared" si="7"/>
        <v>20</v>
      </c>
      <c r="AK18" s="8">
        <f t="shared" si="8"/>
        <v>1</v>
      </c>
      <c r="AL18" s="22">
        <f t="shared" si="9"/>
        <v>20</v>
      </c>
      <c r="AM18" s="17">
        <f>J30</f>
        <v>3180</v>
      </c>
      <c r="AN18" s="18">
        <f t="shared" si="10"/>
        <v>20</v>
      </c>
      <c r="AO18" s="8">
        <f t="shared" si="11"/>
        <v>1</v>
      </c>
      <c r="AP18" s="22">
        <f t="shared" si="12"/>
        <v>20</v>
      </c>
      <c r="AQ18" s="17">
        <f>M30</f>
        <v>2880</v>
      </c>
      <c r="AR18" s="18">
        <f t="shared" si="13"/>
        <v>19</v>
      </c>
      <c r="AS18" s="8">
        <f t="shared" si="14"/>
        <v>2</v>
      </c>
      <c r="AT18" s="22">
        <f t="shared" si="15"/>
        <v>19.5</v>
      </c>
      <c r="AU18" s="11">
        <f>T29</f>
        <v>80</v>
      </c>
      <c r="AV18" s="11">
        <f>U29</f>
        <v>27390</v>
      </c>
      <c r="AW18">
        <f t="shared" si="16"/>
        <v>21</v>
      </c>
      <c r="AX18">
        <f t="shared" si="17"/>
        <v>21</v>
      </c>
      <c r="AY18">
        <f t="shared" si="18"/>
        <v>21.000209999999999</v>
      </c>
      <c r="AZ18">
        <f t="shared" si="19"/>
        <v>21</v>
      </c>
    </row>
    <row r="19" spans="1:52" ht="18" customHeight="1" x14ac:dyDescent="0.15">
      <c r="A19" s="156">
        <v>8</v>
      </c>
      <c r="B19" s="158" t="str">
        <f>'Zoznam tímov a pretekárov'!A17</f>
        <v>Nová Baňa - Masterfish</v>
      </c>
      <c r="C19" s="160" t="s">
        <v>184</v>
      </c>
      <c r="D19" s="161"/>
      <c r="E19" s="81"/>
      <c r="F19" s="160" t="s">
        <v>186</v>
      </c>
      <c r="G19" s="206"/>
      <c r="H19" s="81"/>
      <c r="I19" s="160" t="s">
        <v>185</v>
      </c>
      <c r="J19" s="161"/>
      <c r="K19" s="81"/>
      <c r="L19" s="160" t="s">
        <v>187</v>
      </c>
      <c r="M19" s="161"/>
      <c r="N19" s="81"/>
      <c r="O19" s="162">
        <f>SUM(E20+H20+K20+N20)</f>
        <v>16</v>
      </c>
      <c r="P19" s="164">
        <f>SUM(D20+G20+J20+M20)</f>
        <v>38020</v>
      </c>
      <c r="Q19" s="197">
        <f>AD13</f>
        <v>5</v>
      </c>
      <c r="T19" s="191">
        <f>O19+'družstvá 1.preteky'!O19</f>
        <v>34</v>
      </c>
      <c r="U19" s="193">
        <f>P19+'družstvá 1.preteky'!P19</f>
        <v>65770</v>
      </c>
      <c r="V19" s="195">
        <f>AZ13</f>
        <v>5</v>
      </c>
      <c r="Y19" s="12">
        <f>O31</f>
        <v>38</v>
      </c>
      <c r="Z19" s="13">
        <f>P31</f>
        <v>11590</v>
      </c>
      <c r="AA19" s="8">
        <f t="shared" si="0"/>
        <v>19</v>
      </c>
      <c r="AB19" s="8">
        <f t="shared" si="1"/>
        <v>24</v>
      </c>
      <c r="AC19" s="8">
        <f t="shared" si="2"/>
        <v>19.000240000000002</v>
      </c>
      <c r="AD19" s="24">
        <f t="shared" si="3"/>
        <v>21</v>
      </c>
      <c r="AE19" s="17">
        <f>D32</f>
        <v>0</v>
      </c>
      <c r="AF19" s="18">
        <f t="shared" si="4"/>
        <v>26</v>
      </c>
      <c r="AG19" s="8">
        <f t="shared" si="5"/>
        <v>1</v>
      </c>
      <c r="AH19" s="22">
        <f t="shared" si="6"/>
        <v>26</v>
      </c>
      <c r="AI19" s="17">
        <f>G32</f>
        <v>4870</v>
      </c>
      <c r="AJ19">
        <f t="shared" si="7"/>
        <v>15</v>
      </c>
      <c r="AK19" s="8">
        <f t="shared" si="8"/>
        <v>1</v>
      </c>
      <c r="AL19" s="22">
        <f t="shared" si="9"/>
        <v>15</v>
      </c>
      <c r="AM19" s="17">
        <f>J32</f>
        <v>4200</v>
      </c>
      <c r="AN19" s="18">
        <f t="shared" si="10"/>
        <v>12</v>
      </c>
      <c r="AO19" s="8">
        <f t="shared" si="11"/>
        <v>1</v>
      </c>
      <c r="AP19" s="22">
        <f t="shared" si="12"/>
        <v>12</v>
      </c>
      <c r="AQ19" s="17">
        <f>M32</f>
        <v>2520</v>
      </c>
      <c r="AR19" s="18">
        <f t="shared" si="13"/>
        <v>24</v>
      </c>
      <c r="AS19" s="8">
        <f t="shared" si="14"/>
        <v>1</v>
      </c>
      <c r="AT19" s="22">
        <f t="shared" si="15"/>
        <v>24</v>
      </c>
      <c r="AU19" s="11">
        <f>T31</f>
        <v>63</v>
      </c>
      <c r="AV19" s="11">
        <f>U31</f>
        <v>37420</v>
      </c>
      <c r="AW19">
        <f t="shared" si="16"/>
        <v>17</v>
      </c>
      <c r="AX19">
        <f t="shared" si="17"/>
        <v>18</v>
      </c>
      <c r="AY19">
        <f t="shared" si="18"/>
        <v>17.00018</v>
      </c>
      <c r="AZ19">
        <f t="shared" si="19"/>
        <v>18</v>
      </c>
    </row>
    <row r="20" spans="1:52" ht="18" customHeight="1" thickBot="1" x14ac:dyDescent="0.2">
      <c r="A20" s="157"/>
      <c r="B20" s="159"/>
      <c r="C20" s="27">
        <v>10</v>
      </c>
      <c r="D20" s="28">
        <f>'vazne 2.preteky'!E13</f>
        <v>11040</v>
      </c>
      <c r="E20" s="32">
        <f>'vazne 2.preteky'!G13</f>
        <v>4</v>
      </c>
      <c r="F20" s="27">
        <v>26</v>
      </c>
      <c r="G20" s="28">
        <f>'vazne 2.preteky'!N29</f>
        <v>13400</v>
      </c>
      <c r="H20" s="32">
        <f>'vazne 2.preteky'!O29</f>
        <v>2</v>
      </c>
      <c r="I20" s="85">
        <v>12</v>
      </c>
      <c r="J20" s="28">
        <f>'vazne 2.preteky'!W15</f>
        <v>5000</v>
      </c>
      <c r="K20" s="32">
        <f>'vazne 2.preteky'!X15</f>
        <v>6</v>
      </c>
      <c r="L20" s="27">
        <v>11</v>
      </c>
      <c r="M20" s="28">
        <f>'vazne 2.preteky'!AF14</f>
        <v>8580</v>
      </c>
      <c r="N20" s="32">
        <f>'vazne 2.preteky'!AG14</f>
        <v>4</v>
      </c>
      <c r="O20" s="163"/>
      <c r="P20" s="165"/>
      <c r="Q20" s="198"/>
      <c r="T20" s="192"/>
      <c r="U20" s="194"/>
      <c r="V20" s="196"/>
      <c r="Y20" s="12">
        <f>O33</f>
        <v>20</v>
      </c>
      <c r="Z20" s="13">
        <f>P33</f>
        <v>31560</v>
      </c>
      <c r="AA20" s="8">
        <f t="shared" si="0"/>
        <v>6</v>
      </c>
      <c r="AB20" s="8">
        <f t="shared" si="1"/>
        <v>8</v>
      </c>
      <c r="AC20" s="8">
        <f t="shared" si="2"/>
        <v>6.0000799999999996</v>
      </c>
      <c r="AD20" s="24">
        <f t="shared" si="3"/>
        <v>6</v>
      </c>
      <c r="AE20" s="17">
        <f>D34</f>
        <v>13500</v>
      </c>
      <c r="AF20" s="18">
        <f t="shared" si="4"/>
        <v>3</v>
      </c>
      <c r="AG20" s="8">
        <f t="shared" si="5"/>
        <v>1</v>
      </c>
      <c r="AH20" s="22">
        <f t="shared" si="6"/>
        <v>3</v>
      </c>
      <c r="AI20" s="17">
        <f>G34</f>
        <v>6710</v>
      </c>
      <c r="AJ20">
        <f t="shared" si="7"/>
        <v>11</v>
      </c>
      <c r="AK20" s="8">
        <f t="shared" si="8"/>
        <v>1</v>
      </c>
      <c r="AL20" s="22">
        <f t="shared" si="9"/>
        <v>11</v>
      </c>
      <c r="AM20" s="17">
        <f>J34</f>
        <v>5440</v>
      </c>
      <c r="AN20" s="18">
        <f t="shared" si="10"/>
        <v>8</v>
      </c>
      <c r="AO20" s="8">
        <f t="shared" si="11"/>
        <v>1</v>
      </c>
      <c r="AP20" s="22">
        <f t="shared" si="12"/>
        <v>8</v>
      </c>
      <c r="AQ20" s="17">
        <f>M34</f>
        <v>5910</v>
      </c>
      <c r="AR20" s="18">
        <f t="shared" si="13"/>
        <v>13</v>
      </c>
      <c r="AS20" s="8">
        <f t="shared" si="14"/>
        <v>1</v>
      </c>
      <c r="AT20" s="22">
        <f t="shared" si="15"/>
        <v>13</v>
      </c>
      <c r="AU20" s="11">
        <f>T33</f>
        <v>46</v>
      </c>
      <c r="AV20" s="11">
        <f>U33</f>
        <v>61120</v>
      </c>
      <c r="AW20">
        <f t="shared" si="16"/>
        <v>11</v>
      </c>
      <c r="AX20">
        <f t="shared" si="17"/>
        <v>6</v>
      </c>
      <c r="AY20">
        <f t="shared" si="18"/>
        <v>11.00006</v>
      </c>
      <c r="AZ20">
        <f t="shared" si="19"/>
        <v>11</v>
      </c>
    </row>
    <row r="21" spans="1:52" ht="18" customHeight="1" x14ac:dyDescent="0.15">
      <c r="A21" s="156">
        <v>9</v>
      </c>
      <c r="B21" s="158" t="str">
        <f>'Zoznam tímov a pretekárov'!A19</f>
        <v>Dunajská Streda - Golden feeder team</v>
      </c>
      <c r="C21" s="160" t="s">
        <v>190</v>
      </c>
      <c r="D21" s="161"/>
      <c r="E21" s="81"/>
      <c r="F21" s="160" t="s">
        <v>191</v>
      </c>
      <c r="G21" s="161"/>
      <c r="H21" s="81"/>
      <c r="I21" s="160" t="s">
        <v>192</v>
      </c>
      <c r="J21" s="161"/>
      <c r="K21" s="81"/>
      <c r="L21" s="160" t="s">
        <v>193</v>
      </c>
      <c r="M21" s="161"/>
      <c r="N21" s="81"/>
      <c r="O21" s="162">
        <f>SUM(E22+H22+K22+N22)</f>
        <v>25</v>
      </c>
      <c r="P21" s="164">
        <f>SUM(D22+G22+J22+M22)</f>
        <v>31720</v>
      </c>
      <c r="Q21" s="197">
        <f>AD14</f>
        <v>11</v>
      </c>
      <c r="T21" s="191">
        <f>O21+'družstvá 1.preteky'!O21</f>
        <v>44</v>
      </c>
      <c r="U21" s="193">
        <f>P21+'družstvá 1.preteky'!P21</f>
        <v>58240</v>
      </c>
      <c r="V21" s="195">
        <f>AZ14</f>
        <v>9</v>
      </c>
      <c r="Y21" s="12">
        <f>O35</f>
        <v>29</v>
      </c>
      <c r="Z21" s="13">
        <f>P35</f>
        <v>19690</v>
      </c>
      <c r="AA21" s="8">
        <f t="shared" si="0"/>
        <v>14</v>
      </c>
      <c r="AB21" s="8">
        <f t="shared" si="1"/>
        <v>16</v>
      </c>
      <c r="AC21" s="8">
        <f t="shared" si="2"/>
        <v>14.000159999999999</v>
      </c>
      <c r="AD21" s="24">
        <f t="shared" si="3"/>
        <v>14</v>
      </c>
      <c r="AE21" s="17">
        <f>D36</f>
        <v>5040</v>
      </c>
      <c r="AF21" s="18">
        <f t="shared" si="4"/>
        <v>16</v>
      </c>
      <c r="AG21" s="8">
        <f t="shared" si="5"/>
        <v>1</v>
      </c>
      <c r="AH21" s="22">
        <f t="shared" si="6"/>
        <v>16</v>
      </c>
      <c r="AI21" s="17">
        <f>G36</f>
        <v>6030</v>
      </c>
      <c r="AJ21">
        <f t="shared" si="7"/>
        <v>12</v>
      </c>
      <c r="AK21" s="8">
        <f t="shared" si="8"/>
        <v>1</v>
      </c>
      <c r="AL21" s="22">
        <f t="shared" si="9"/>
        <v>12</v>
      </c>
      <c r="AM21" s="17">
        <f>J36</f>
        <v>5100</v>
      </c>
      <c r="AN21" s="18">
        <f t="shared" si="10"/>
        <v>9</v>
      </c>
      <c r="AO21" s="8">
        <f t="shared" si="11"/>
        <v>1</v>
      </c>
      <c r="AP21" s="22">
        <f t="shared" si="12"/>
        <v>9</v>
      </c>
      <c r="AQ21" s="17">
        <f>M36</f>
        <v>3520</v>
      </c>
      <c r="AR21" s="18">
        <f t="shared" si="13"/>
        <v>18</v>
      </c>
      <c r="AS21" s="8">
        <f t="shared" si="14"/>
        <v>1</v>
      </c>
      <c r="AT21" s="22">
        <f t="shared" si="15"/>
        <v>18</v>
      </c>
      <c r="AU21" s="11">
        <f>T35</f>
        <v>62</v>
      </c>
      <c r="AV21" s="11">
        <f>U35</f>
        <v>42070</v>
      </c>
      <c r="AW21">
        <f t="shared" si="16"/>
        <v>15</v>
      </c>
      <c r="AX21">
        <f t="shared" si="17"/>
        <v>14</v>
      </c>
      <c r="AY21">
        <f t="shared" si="18"/>
        <v>15.00014</v>
      </c>
      <c r="AZ21">
        <f t="shared" si="19"/>
        <v>15</v>
      </c>
    </row>
    <row r="22" spans="1:52" ht="18" customHeight="1" thickBot="1" x14ac:dyDescent="0.2">
      <c r="A22" s="157"/>
      <c r="B22" s="159"/>
      <c r="C22" s="27">
        <v>5</v>
      </c>
      <c r="D22" s="28">
        <f>'vazne 2.preteky'!E8</f>
        <v>16420</v>
      </c>
      <c r="E22" s="32">
        <f>'vazne 2.preteky'!G8</f>
        <v>2</v>
      </c>
      <c r="F22" s="27">
        <v>16</v>
      </c>
      <c r="G22" s="28">
        <f>'vazne 2.preteky'!N19</f>
        <v>7660</v>
      </c>
      <c r="H22" s="32">
        <f>'vazne 2.preteky'!O19</f>
        <v>5</v>
      </c>
      <c r="I22" s="27">
        <v>16</v>
      </c>
      <c r="J22" s="28">
        <f>'vazne 2.preteky'!W19</f>
        <v>2960</v>
      </c>
      <c r="K22" s="32">
        <f>'vazne 2.preteky'!X19</f>
        <v>10</v>
      </c>
      <c r="L22" s="85">
        <v>1</v>
      </c>
      <c r="M22" s="28">
        <f>'vazne 2.preteky'!AF4</f>
        <v>4680</v>
      </c>
      <c r="N22" s="32">
        <f>'vazne 2.preteky'!AG4</f>
        <v>8</v>
      </c>
      <c r="O22" s="163"/>
      <c r="P22" s="165"/>
      <c r="Q22" s="198"/>
      <c r="T22" s="192"/>
      <c r="U22" s="194"/>
      <c r="V22" s="196"/>
      <c r="Y22" s="12">
        <f>O37</f>
        <v>40</v>
      </c>
      <c r="Z22" s="13">
        <f>P37</f>
        <v>14030</v>
      </c>
      <c r="AA22" s="8">
        <f t="shared" si="0"/>
        <v>22</v>
      </c>
      <c r="AB22" s="8">
        <f t="shared" si="1"/>
        <v>23</v>
      </c>
      <c r="AC22" s="8">
        <f t="shared" si="2"/>
        <v>22.000229999999998</v>
      </c>
      <c r="AD22" s="24">
        <f t="shared" si="3"/>
        <v>22</v>
      </c>
      <c r="AE22" s="17">
        <f>D38</f>
        <v>3600</v>
      </c>
      <c r="AF22" s="18">
        <f t="shared" si="4"/>
        <v>20</v>
      </c>
      <c r="AG22" s="8">
        <f t="shared" si="5"/>
        <v>1</v>
      </c>
      <c r="AH22" s="22">
        <f t="shared" si="6"/>
        <v>20</v>
      </c>
      <c r="AI22" s="17">
        <f>G38</f>
        <v>3470</v>
      </c>
      <c r="AJ22">
        <f t="shared" si="7"/>
        <v>19</v>
      </c>
      <c r="AK22" s="8">
        <f t="shared" si="8"/>
        <v>1</v>
      </c>
      <c r="AL22" s="22">
        <f t="shared" si="9"/>
        <v>19</v>
      </c>
      <c r="AM22" s="17">
        <f>J38</f>
        <v>4280</v>
      </c>
      <c r="AN22" s="18">
        <f t="shared" si="10"/>
        <v>11</v>
      </c>
      <c r="AO22" s="8">
        <f t="shared" si="11"/>
        <v>1</v>
      </c>
      <c r="AP22" s="22">
        <f t="shared" si="12"/>
        <v>11</v>
      </c>
      <c r="AQ22" s="17">
        <f>M38</f>
        <v>2680</v>
      </c>
      <c r="AR22" s="18">
        <f t="shared" si="13"/>
        <v>23</v>
      </c>
      <c r="AS22" s="8">
        <f t="shared" si="14"/>
        <v>1</v>
      </c>
      <c r="AT22" s="22">
        <f t="shared" si="15"/>
        <v>23</v>
      </c>
      <c r="AU22" s="11">
        <f>T37</f>
        <v>86.5</v>
      </c>
      <c r="AV22" s="11">
        <f>U37</f>
        <v>22940</v>
      </c>
      <c r="AW22">
        <f t="shared" si="16"/>
        <v>23</v>
      </c>
      <c r="AX22">
        <f t="shared" si="17"/>
        <v>24</v>
      </c>
      <c r="AY22">
        <f t="shared" si="18"/>
        <v>23.000240000000002</v>
      </c>
      <c r="AZ22">
        <f t="shared" si="19"/>
        <v>23</v>
      </c>
    </row>
    <row r="23" spans="1:52" ht="18" customHeight="1" x14ac:dyDescent="0.15">
      <c r="A23" s="171">
        <v>10</v>
      </c>
      <c r="B23" s="158" t="str">
        <f>'Zoznam tímov a pretekárov'!A21</f>
        <v>Košice C - Sensas</v>
      </c>
      <c r="C23" s="160" t="s">
        <v>302</v>
      </c>
      <c r="D23" s="161"/>
      <c r="E23" s="81"/>
      <c r="F23" s="160" t="s">
        <v>303</v>
      </c>
      <c r="G23" s="161"/>
      <c r="H23" s="81"/>
      <c r="I23" s="160" t="s">
        <v>195</v>
      </c>
      <c r="J23" s="161"/>
      <c r="K23" s="81"/>
      <c r="L23" s="160" t="s">
        <v>196</v>
      </c>
      <c r="M23" s="161"/>
      <c r="N23" s="81"/>
      <c r="O23" s="162">
        <f>SUM(E24+H24+K24+N24)</f>
        <v>32</v>
      </c>
      <c r="P23" s="164">
        <f>SUM(D24+G24+J24+M24)</f>
        <v>21820</v>
      </c>
      <c r="Q23" s="197">
        <f>AD15</f>
        <v>15</v>
      </c>
      <c r="T23" s="191">
        <f>O23+'družstvá 1.preteky'!O23</f>
        <v>63</v>
      </c>
      <c r="U23" s="193">
        <f>P23+'družstvá 1.preteky'!P23</f>
        <v>38760</v>
      </c>
      <c r="V23" s="195">
        <f>AZ15</f>
        <v>17</v>
      </c>
      <c r="Y23" s="12">
        <f>O39</f>
        <v>10</v>
      </c>
      <c r="Z23" s="13">
        <f>P39</f>
        <v>42720</v>
      </c>
      <c r="AA23" s="8">
        <f t="shared" si="0"/>
        <v>2</v>
      </c>
      <c r="AB23" s="8">
        <f t="shared" si="1"/>
        <v>2</v>
      </c>
      <c r="AC23" s="8">
        <f t="shared" si="2"/>
        <v>2.0000200000000001</v>
      </c>
      <c r="AD23" s="24">
        <f t="shared" si="3"/>
        <v>2</v>
      </c>
      <c r="AE23" s="17">
        <f>D40</f>
        <v>17400</v>
      </c>
      <c r="AF23" s="18">
        <f t="shared" si="4"/>
        <v>1</v>
      </c>
      <c r="AG23" s="8">
        <f t="shared" si="5"/>
        <v>1</v>
      </c>
      <c r="AH23" s="22">
        <f t="shared" si="6"/>
        <v>1</v>
      </c>
      <c r="AI23" s="17">
        <f t="shared" ref="AI23" si="20">G40</f>
        <v>7340</v>
      </c>
      <c r="AJ23">
        <f t="shared" si="7"/>
        <v>9</v>
      </c>
      <c r="AK23" s="8">
        <f t="shared" si="8"/>
        <v>1</v>
      </c>
      <c r="AL23" s="22">
        <f t="shared" si="9"/>
        <v>9</v>
      </c>
      <c r="AM23" s="17">
        <f>J40</f>
        <v>8860</v>
      </c>
      <c r="AN23" s="18">
        <f t="shared" si="10"/>
        <v>3</v>
      </c>
      <c r="AO23" s="8">
        <f t="shared" si="11"/>
        <v>1</v>
      </c>
      <c r="AP23" s="22">
        <f t="shared" si="12"/>
        <v>3</v>
      </c>
      <c r="AQ23" s="17">
        <f>M40</f>
        <v>9120</v>
      </c>
      <c r="AR23" s="18">
        <f t="shared" si="13"/>
        <v>8</v>
      </c>
      <c r="AS23" s="8">
        <f t="shared" si="14"/>
        <v>1</v>
      </c>
      <c r="AT23" s="22">
        <f t="shared" si="15"/>
        <v>8</v>
      </c>
      <c r="AU23" s="11">
        <f>T39</f>
        <v>27</v>
      </c>
      <c r="AV23" s="11">
        <f>U39</f>
        <v>87390</v>
      </c>
      <c r="AW23">
        <f t="shared" si="16"/>
        <v>2</v>
      </c>
      <c r="AX23">
        <f t="shared" si="17"/>
        <v>2</v>
      </c>
      <c r="AY23">
        <f t="shared" si="18"/>
        <v>2.0000200000000001</v>
      </c>
      <c r="AZ23">
        <f t="shared" si="19"/>
        <v>2</v>
      </c>
    </row>
    <row r="24" spans="1:52" ht="18" customHeight="1" thickBot="1" x14ac:dyDescent="0.2">
      <c r="A24" s="171"/>
      <c r="B24" s="159"/>
      <c r="C24" s="85">
        <v>25</v>
      </c>
      <c r="D24" s="28">
        <f>'vazne 2.preteky'!E28</f>
        <v>2400</v>
      </c>
      <c r="E24" s="32">
        <f>'vazne 2.preteky'!G28</f>
        <v>13</v>
      </c>
      <c r="F24" s="27">
        <v>13</v>
      </c>
      <c r="G24" s="28">
        <f>'vazne 2.preteky'!N16</f>
        <v>1220</v>
      </c>
      <c r="H24" s="32">
        <f>'vazne 2.preteky'!O16</f>
        <v>12</v>
      </c>
      <c r="I24" s="27">
        <v>17</v>
      </c>
      <c r="J24" s="28">
        <f>'vazne 2.preteky'!W20</f>
        <v>8800</v>
      </c>
      <c r="K24" s="32">
        <f>'vazne 2.preteky'!X20</f>
        <v>2</v>
      </c>
      <c r="L24" s="27">
        <v>21</v>
      </c>
      <c r="M24" s="28">
        <f>'vazne 2.preteky'!AF24</f>
        <v>9400</v>
      </c>
      <c r="N24" s="32">
        <f>'vazne 2.preteky'!AG24</f>
        <v>5</v>
      </c>
      <c r="O24" s="163"/>
      <c r="P24" s="165"/>
      <c r="Q24" s="198"/>
      <c r="T24" s="192"/>
      <c r="U24" s="194"/>
      <c r="V24" s="196"/>
      <c r="Y24" s="12">
        <f>O41</f>
        <v>35</v>
      </c>
      <c r="Z24" s="13">
        <f>P41</f>
        <v>17900</v>
      </c>
      <c r="AA24" s="8">
        <f t="shared" si="0"/>
        <v>18</v>
      </c>
      <c r="AB24" s="8">
        <f t="shared" si="1"/>
        <v>19</v>
      </c>
      <c r="AC24" s="8">
        <f t="shared" si="2"/>
        <v>18.00019</v>
      </c>
      <c r="AD24" s="24">
        <f t="shared" si="3"/>
        <v>18</v>
      </c>
      <c r="AE24" s="17">
        <f>D42</f>
        <v>3120</v>
      </c>
      <c r="AF24" s="18">
        <f t="shared" si="4"/>
        <v>21</v>
      </c>
      <c r="AG24" s="8">
        <f t="shared" si="5"/>
        <v>1</v>
      </c>
      <c r="AH24" s="22">
        <f t="shared" si="6"/>
        <v>21</v>
      </c>
      <c r="AI24" s="17">
        <f>G42</f>
        <v>3020</v>
      </c>
      <c r="AJ24">
        <f t="shared" si="7"/>
        <v>21</v>
      </c>
      <c r="AK24" s="8">
        <f t="shared" si="8"/>
        <v>1</v>
      </c>
      <c r="AL24" s="22">
        <f t="shared" si="9"/>
        <v>21</v>
      </c>
      <c r="AM24" s="17">
        <f>J42</f>
        <v>6160</v>
      </c>
      <c r="AN24" s="18">
        <f t="shared" si="10"/>
        <v>7</v>
      </c>
      <c r="AO24" s="8">
        <f t="shared" si="11"/>
        <v>1</v>
      </c>
      <c r="AP24" s="22">
        <f t="shared" si="12"/>
        <v>7</v>
      </c>
      <c r="AQ24" s="17">
        <f>M42</f>
        <v>5600</v>
      </c>
      <c r="AR24" s="18">
        <f t="shared" si="13"/>
        <v>15</v>
      </c>
      <c r="AS24" s="8">
        <f t="shared" si="14"/>
        <v>1</v>
      </c>
      <c r="AT24" s="22">
        <f t="shared" si="15"/>
        <v>15</v>
      </c>
      <c r="AU24" s="11">
        <f>T41</f>
        <v>43</v>
      </c>
      <c r="AV24" s="11">
        <f>U41</f>
        <v>53320</v>
      </c>
      <c r="AW24">
        <f t="shared" si="16"/>
        <v>7</v>
      </c>
      <c r="AX24">
        <f t="shared" si="17"/>
        <v>11</v>
      </c>
      <c r="AY24">
        <f t="shared" si="18"/>
        <v>7.0001100000000003</v>
      </c>
      <c r="AZ24">
        <f t="shared" si="19"/>
        <v>7</v>
      </c>
    </row>
    <row r="25" spans="1:52" ht="18" customHeight="1" x14ac:dyDescent="0.15">
      <c r="A25" s="156">
        <v>11</v>
      </c>
      <c r="B25" s="158" t="str">
        <f>'Zoznam tímov a pretekárov'!A23</f>
        <v>Trebišov</v>
      </c>
      <c r="C25" s="160" t="s">
        <v>202</v>
      </c>
      <c r="D25" s="161"/>
      <c r="E25" s="81"/>
      <c r="F25" s="160" t="s">
        <v>201</v>
      </c>
      <c r="G25" s="161"/>
      <c r="H25" s="81"/>
      <c r="I25" s="160" t="s">
        <v>200</v>
      </c>
      <c r="J25" s="161"/>
      <c r="K25" s="81"/>
      <c r="L25" s="160" t="s">
        <v>203</v>
      </c>
      <c r="M25" s="161"/>
      <c r="N25" s="81"/>
      <c r="O25" s="162">
        <f>SUM(E26+H26+K26+N26)</f>
        <v>33</v>
      </c>
      <c r="P25" s="164">
        <f>SUM(D26+G26+J26+M26)</f>
        <v>18930</v>
      </c>
      <c r="Q25" s="197">
        <f>AD16</f>
        <v>17</v>
      </c>
      <c r="T25" s="191">
        <f>O25+'družstvá 1.preteky'!O25</f>
        <v>62</v>
      </c>
      <c r="U25" s="193">
        <f>P25+'družstvá 1.preteky'!P25</f>
        <v>35090</v>
      </c>
      <c r="V25" s="195">
        <f>AZ16</f>
        <v>16</v>
      </c>
      <c r="Y25" s="12">
        <f>O43</f>
        <v>28</v>
      </c>
      <c r="Z25" s="13">
        <f>P43</f>
        <v>18630</v>
      </c>
      <c r="AA25" s="8">
        <f t="shared" si="0"/>
        <v>13</v>
      </c>
      <c r="AB25" s="8">
        <f t="shared" si="1"/>
        <v>18</v>
      </c>
      <c r="AC25" s="8">
        <f t="shared" si="2"/>
        <v>13.00018</v>
      </c>
      <c r="AD25" s="24">
        <f t="shared" si="3"/>
        <v>13</v>
      </c>
      <c r="AE25" s="17">
        <f>D44</f>
        <v>7480</v>
      </c>
      <c r="AF25" s="18">
        <f t="shared" si="4"/>
        <v>12</v>
      </c>
      <c r="AG25" s="8">
        <f t="shared" si="5"/>
        <v>1</v>
      </c>
      <c r="AH25" s="22">
        <f t="shared" si="6"/>
        <v>12</v>
      </c>
      <c r="AI25" s="17">
        <f>G44</f>
        <v>3570</v>
      </c>
      <c r="AJ25">
        <f t="shared" si="7"/>
        <v>17</v>
      </c>
      <c r="AK25" s="8">
        <f t="shared" si="8"/>
        <v>1</v>
      </c>
      <c r="AL25" s="22">
        <f t="shared" si="9"/>
        <v>17</v>
      </c>
      <c r="AM25" s="17">
        <f>J44</f>
        <v>3600</v>
      </c>
      <c r="AN25" s="18">
        <f t="shared" si="10"/>
        <v>15</v>
      </c>
      <c r="AO25" s="8">
        <f t="shared" si="11"/>
        <v>2</v>
      </c>
      <c r="AP25" s="22">
        <f t="shared" si="12"/>
        <v>15.5</v>
      </c>
      <c r="AQ25" s="17">
        <f>M44</f>
        <v>3980</v>
      </c>
      <c r="AR25" s="18">
        <f t="shared" si="13"/>
        <v>17</v>
      </c>
      <c r="AS25" s="8">
        <f t="shared" si="14"/>
        <v>1</v>
      </c>
      <c r="AT25" s="22">
        <f t="shared" si="15"/>
        <v>17</v>
      </c>
      <c r="AU25" s="11">
        <f>T43</f>
        <v>58</v>
      </c>
      <c r="AV25" s="11">
        <f>U43</f>
        <v>42930</v>
      </c>
      <c r="AW25">
        <f t="shared" si="16"/>
        <v>13</v>
      </c>
      <c r="AX25">
        <f t="shared" si="17"/>
        <v>13</v>
      </c>
      <c r="AY25">
        <f t="shared" si="18"/>
        <v>13.00013</v>
      </c>
      <c r="AZ25">
        <f t="shared" si="19"/>
        <v>13</v>
      </c>
    </row>
    <row r="26" spans="1:52" ht="18" customHeight="1" thickBot="1" x14ac:dyDescent="0.2">
      <c r="A26" s="157"/>
      <c r="B26" s="159"/>
      <c r="C26" s="27">
        <v>18</v>
      </c>
      <c r="D26" s="28">
        <f>'vazne 2.preteky'!E21</f>
        <v>8380</v>
      </c>
      <c r="E26" s="32">
        <f>'vazne 2.preteky'!G21</f>
        <v>4</v>
      </c>
      <c r="F26" s="27">
        <v>14</v>
      </c>
      <c r="G26" s="28">
        <f>'vazne 2.preteky'!N17</f>
        <v>4190</v>
      </c>
      <c r="H26" s="32">
        <f>'vazne 2.preteky'!O17</f>
        <v>10</v>
      </c>
      <c r="I26" s="27">
        <v>14</v>
      </c>
      <c r="J26" s="28">
        <f>'vazne 2.preteky'!W17</f>
        <v>3520</v>
      </c>
      <c r="K26" s="32">
        <f>'vazne 2.preteky'!X17</f>
        <v>8</v>
      </c>
      <c r="L26" s="85">
        <v>19</v>
      </c>
      <c r="M26" s="28">
        <f>'vazne 2.preteky'!AF22</f>
        <v>2840</v>
      </c>
      <c r="N26" s="32">
        <f>'vazne 2.preteky'!AG22</f>
        <v>11</v>
      </c>
      <c r="O26" s="163"/>
      <c r="P26" s="165"/>
      <c r="Q26" s="198"/>
      <c r="T26" s="192"/>
      <c r="U26" s="194"/>
      <c r="V26" s="196"/>
      <c r="Y26" s="12">
        <f>O45</f>
        <v>33</v>
      </c>
      <c r="Z26" s="13">
        <f>P45</f>
        <v>20830</v>
      </c>
      <c r="AA26" s="8">
        <f t="shared" si="0"/>
        <v>16</v>
      </c>
      <c r="AB26" s="8">
        <f t="shared" si="1"/>
        <v>15</v>
      </c>
      <c r="AC26" s="8">
        <f t="shared" si="2"/>
        <v>16.000150000000001</v>
      </c>
      <c r="AD26" s="24">
        <f t="shared" si="3"/>
        <v>16</v>
      </c>
      <c r="AE26" s="17">
        <f>D46</f>
        <v>4460</v>
      </c>
      <c r="AF26" s="18">
        <f t="shared" si="4"/>
        <v>19</v>
      </c>
      <c r="AG26" s="8">
        <f t="shared" si="5"/>
        <v>1</v>
      </c>
      <c r="AH26" s="22">
        <f t="shared" si="6"/>
        <v>19</v>
      </c>
      <c r="AI26" s="17">
        <f>G46</f>
        <v>4930</v>
      </c>
      <c r="AJ26">
        <f t="shared" si="7"/>
        <v>14</v>
      </c>
      <c r="AK26" s="8">
        <f t="shared" si="8"/>
        <v>1</v>
      </c>
      <c r="AL26" s="22">
        <f t="shared" si="9"/>
        <v>14</v>
      </c>
      <c r="AM26" s="17">
        <f>J46</f>
        <v>2960</v>
      </c>
      <c r="AN26" s="18">
        <f t="shared" si="10"/>
        <v>22</v>
      </c>
      <c r="AO26" s="8">
        <f t="shared" si="11"/>
        <v>2</v>
      </c>
      <c r="AP26" s="22">
        <f t="shared" si="12"/>
        <v>22.5</v>
      </c>
      <c r="AQ26" s="17">
        <f>M46</f>
        <v>8480</v>
      </c>
      <c r="AR26" s="18">
        <f t="shared" si="13"/>
        <v>11</v>
      </c>
      <c r="AS26" s="8">
        <f t="shared" si="14"/>
        <v>1</v>
      </c>
      <c r="AT26" s="22">
        <f t="shared" si="15"/>
        <v>11</v>
      </c>
      <c r="AU26" s="11">
        <f>T45</f>
        <v>67</v>
      </c>
      <c r="AV26" s="11">
        <f>U45</f>
        <v>37730</v>
      </c>
      <c r="AW26">
        <f t="shared" si="16"/>
        <v>19</v>
      </c>
      <c r="AX26">
        <f t="shared" si="17"/>
        <v>17</v>
      </c>
      <c r="AY26">
        <f t="shared" si="18"/>
        <v>19.000170000000001</v>
      </c>
      <c r="AZ26">
        <f t="shared" si="19"/>
        <v>19</v>
      </c>
    </row>
    <row r="27" spans="1:52" ht="18" customHeight="1" x14ac:dyDescent="0.15">
      <c r="A27" s="156">
        <v>12</v>
      </c>
      <c r="B27" s="158" t="str">
        <f>'Zoznam tímov a pretekárov'!A25</f>
        <v>Považská Bystrica B</v>
      </c>
      <c r="C27" s="160" t="s">
        <v>207</v>
      </c>
      <c r="D27" s="161"/>
      <c r="E27" s="81"/>
      <c r="F27" s="160" t="s">
        <v>205</v>
      </c>
      <c r="G27" s="161"/>
      <c r="H27" s="81"/>
      <c r="I27" s="160" t="s">
        <v>206</v>
      </c>
      <c r="J27" s="161"/>
      <c r="K27" s="81"/>
      <c r="L27" s="160" t="s">
        <v>311</v>
      </c>
      <c r="M27" s="161"/>
      <c r="N27" s="81"/>
      <c r="O27" s="162">
        <f>SUM(E28+H28+K28+N28)</f>
        <v>38</v>
      </c>
      <c r="P27" s="164">
        <f>SUM(D28+G28+J28+M28)</f>
        <v>15930</v>
      </c>
      <c r="Q27" s="197">
        <f>AD17</f>
        <v>19</v>
      </c>
      <c r="T27" s="191">
        <f>O27+'družstvá 1.preteky'!O27</f>
        <v>71</v>
      </c>
      <c r="U27" s="193">
        <f>P27+'družstvá 1.preteky'!P27</f>
        <v>31050</v>
      </c>
      <c r="V27" s="195">
        <f>AZ17</f>
        <v>20</v>
      </c>
      <c r="Y27" s="12">
        <f>O47</f>
        <v>26</v>
      </c>
      <c r="Z27" s="12">
        <f>P47</f>
        <v>23590</v>
      </c>
      <c r="AA27" s="8">
        <f t="shared" si="0"/>
        <v>12</v>
      </c>
      <c r="AB27" s="8">
        <f t="shared" si="1"/>
        <v>13</v>
      </c>
      <c r="AC27" s="8">
        <f t="shared" si="2"/>
        <v>12.00013</v>
      </c>
      <c r="AD27" s="24">
        <f t="shared" si="3"/>
        <v>12</v>
      </c>
      <c r="AE27" s="17">
        <f>D48</f>
        <v>10340</v>
      </c>
      <c r="AF27" s="18">
        <f t="shared" si="4"/>
        <v>8</v>
      </c>
      <c r="AG27" s="8">
        <f t="shared" si="5"/>
        <v>1</v>
      </c>
      <c r="AH27" s="22">
        <f t="shared" si="6"/>
        <v>8</v>
      </c>
      <c r="AI27" s="17">
        <f>G48</f>
        <v>3510</v>
      </c>
      <c r="AJ27">
        <f t="shared" si="7"/>
        <v>18</v>
      </c>
      <c r="AK27" s="8">
        <f t="shared" si="8"/>
        <v>1</v>
      </c>
      <c r="AL27" s="22">
        <f t="shared" si="9"/>
        <v>18</v>
      </c>
      <c r="AM27" s="17">
        <f>J48</f>
        <v>4100</v>
      </c>
      <c r="AN27" s="18">
        <f t="shared" si="10"/>
        <v>13</v>
      </c>
      <c r="AO27" s="8">
        <f t="shared" si="11"/>
        <v>1</v>
      </c>
      <c r="AP27" s="22">
        <f t="shared" si="12"/>
        <v>13</v>
      </c>
      <c r="AQ27" s="17">
        <f>M48</f>
        <v>5640</v>
      </c>
      <c r="AR27" s="18">
        <f t="shared" si="13"/>
        <v>14</v>
      </c>
      <c r="AS27" s="8">
        <f t="shared" si="14"/>
        <v>1</v>
      </c>
      <c r="AT27" s="22">
        <f t="shared" si="15"/>
        <v>14</v>
      </c>
      <c r="AU27" s="11">
        <f>T47</f>
        <v>61.5</v>
      </c>
      <c r="AV27" s="11">
        <f>U47</f>
        <v>39310</v>
      </c>
      <c r="AW27">
        <f t="shared" si="16"/>
        <v>14</v>
      </c>
      <c r="AX27">
        <f t="shared" si="17"/>
        <v>15</v>
      </c>
      <c r="AY27">
        <f t="shared" si="18"/>
        <v>14.00015</v>
      </c>
      <c r="AZ27">
        <f t="shared" si="19"/>
        <v>14</v>
      </c>
    </row>
    <row r="28" spans="1:52" ht="18" customHeight="1" thickBot="1" x14ac:dyDescent="0.2">
      <c r="A28" s="157"/>
      <c r="B28" s="159"/>
      <c r="C28" s="27">
        <v>11</v>
      </c>
      <c r="D28" s="28">
        <f>'vazne 2.preteky'!E14</f>
        <v>3100</v>
      </c>
      <c r="E28" s="32">
        <f>'vazne 2.preteky'!G14</f>
        <v>11</v>
      </c>
      <c r="F28" s="27">
        <v>3</v>
      </c>
      <c r="G28" s="28">
        <f>'vazne 2.preteky'!N6</f>
        <v>2780</v>
      </c>
      <c r="H28" s="32">
        <f>'vazne 2.preteky'!O6</f>
        <v>10</v>
      </c>
      <c r="I28" s="27">
        <v>20</v>
      </c>
      <c r="J28" s="28">
        <f>'vazne 2.preteky'!W23</f>
        <v>300</v>
      </c>
      <c r="K28" s="32">
        <f>'vazne 2.preteky'!X23</f>
        <v>13</v>
      </c>
      <c r="L28" s="27">
        <v>23</v>
      </c>
      <c r="M28" s="28">
        <f>'vazne 2.preteky'!AF26</f>
        <v>9750</v>
      </c>
      <c r="N28" s="32">
        <f>'vazne 2.preteky'!AG26</f>
        <v>4</v>
      </c>
      <c r="O28" s="163"/>
      <c r="P28" s="165"/>
      <c r="Q28" s="198"/>
      <c r="T28" s="192"/>
      <c r="U28" s="194"/>
      <c r="V28" s="196"/>
      <c r="Y28" s="12">
        <f>O49</f>
        <v>21</v>
      </c>
      <c r="Z28" s="12">
        <f>P49</f>
        <v>30390</v>
      </c>
      <c r="AA28" s="8">
        <f t="shared" si="0"/>
        <v>7</v>
      </c>
      <c r="AB28" s="8">
        <f t="shared" si="1"/>
        <v>9</v>
      </c>
      <c r="AC28" s="8">
        <f t="shared" si="2"/>
        <v>7.0000900000000001</v>
      </c>
      <c r="AD28" s="24">
        <f t="shared" si="3"/>
        <v>7</v>
      </c>
      <c r="AE28" s="17">
        <f>D50</f>
        <v>6560</v>
      </c>
      <c r="AF28" s="18">
        <f t="shared" si="4"/>
        <v>14</v>
      </c>
      <c r="AG28" s="8">
        <f t="shared" si="5"/>
        <v>1</v>
      </c>
      <c r="AH28" s="22">
        <f t="shared" si="6"/>
        <v>14</v>
      </c>
      <c r="AI28" s="17">
        <f>G50</f>
        <v>11610</v>
      </c>
      <c r="AJ28">
        <f t="shared" si="7"/>
        <v>3</v>
      </c>
      <c r="AK28" s="8">
        <f t="shared" si="8"/>
        <v>1</v>
      </c>
      <c r="AL28" s="22">
        <f t="shared" si="9"/>
        <v>3</v>
      </c>
      <c r="AM28" s="17">
        <f>J50</f>
        <v>3700</v>
      </c>
      <c r="AN28" s="18">
        <f t="shared" si="10"/>
        <v>14</v>
      </c>
      <c r="AO28" s="8">
        <f t="shared" si="11"/>
        <v>1</v>
      </c>
      <c r="AP28" s="22">
        <f t="shared" si="12"/>
        <v>14</v>
      </c>
      <c r="AQ28" s="17">
        <f>M50</f>
        <v>8520</v>
      </c>
      <c r="AR28" s="18">
        <f t="shared" si="13"/>
        <v>10</v>
      </c>
      <c r="AS28" s="8">
        <f t="shared" si="14"/>
        <v>1</v>
      </c>
      <c r="AT28" s="22">
        <f t="shared" si="15"/>
        <v>10</v>
      </c>
      <c r="AU28" s="11">
        <f>T49</f>
        <v>44</v>
      </c>
      <c r="AV28" s="11">
        <f>U49</f>
        <v>58440</v>
      </c>
      <c r="AW28">
        <f t="shared" si="16"/>
        <v>8</v>
      </c>
      <c r="AX28">
        <f t="shared" si="17"/>
        <v>8</v>
      </c>
      <c r="AY28">
        <f t="shared" si="18"/>
        <v>8.0000800000000005</v>
      </c>
      <c r="AZ28">
        <f t="shared" si="19"/>
        <v>8</v>
      </c>
    </row>
    <row r="29" spans="1:52" ht="18" customHeight="1" x14ac:dyDescent="0.15">
      <c r="A29" s="156">
        <v>13</v>
      </c>
      <c r="B29" s="158" t="str">
        <f>'Zoznam tímov a pretekárov'!A27</f>
        <v>Košice D - Tubertini</v>
      </c>
      <c r="C29" s="160" t="s">
        <v>211</v>
      </c>
      <c r="D29" s="161"/>
      <c r="E29" s="81"/>
      <c r="F29" s="160" t="s">
        <v>209</v>
      </c>
      <c r="G29" s="161"/>
      <c r="H29" s="81"/>
      <c r="I29" s="160" t="s">
        <v>210</v>
      </c>
      <c r="J29" s="161"/>
      <c r="K29" s="81"/>
      <c r="L29" s="160" t="s">
        <v>304</v>
      </c>
      <c r="M29" s="161"/>
      <c r="N29" s="81"/>
      <c r="O29" s="162">
        <f t="shared" ref="O29" si="21">SUM(E30+H30+K30+N30)</f>
        <v>38</v>
      </c>
      <c r="P29" s="164">
        <f t="shared" ref="P29" si="22">SUM(D30+G30+J30+M30)</f>
        <v>14060</v>
      </c>
      <c r="Q29" s="197">
        <f>AD18</f>
        <v>20</v>
      </c>
      <c r="T29" s="191">
        <f>O29+'družstvá 1.preteky'!O29</f>
        <v>80</v>
      </c>
      <c r="U29" s="193">
        <f>P29+'družstvá 1.preteky'!P29</f>
        <v>27390</v>
      </c>
      <c r="V29" s="195">
        <f>AZ18</f>
        <v>21</v>
      </c>
      <c r="Y29" s="12">
        <f>O51</f>
        <v>21</v>
      </c>
      <c r="Z29" s="12">
        <f>P51</f>
        <v>28090</v>
      </c>
      <c r="AA29" s="8">
        <f t="shared" si="0"/>
        <v>7</v>
      </c>
      <c r="AB29" s="8">
        <f t="shared" si="1"/>
        <v>11</v>
      </c>
      <c r="AC29" s="8">
        <f t="shared" si="2"/>
        <v>7.0001100000000003</v>
      </c>
      <c r="AD29" s="24">
        <f t="shared" si="3"/>
        <v>8</v>
      </c>
      <c r="AE29" s="17">
        <f>D52</f>
        <v>5760</v>
      </c>
      <c r="AF29" s="18">
        <f t="shared" si="4"/>
        <v>15</v>
      </c>
      <c r="AG29" s="8">
        <f t="shared" si="5"/>
        <v>1</v>
      </c>
      <c r="AH29" s="22">
        <f t="shared" si="6"/>
        <v>15</v>
      </c>
      <c r="AI29" s="17">
        <f>G52</f>
        <v>8310</v>
      </c>
      <c r="AJ29">
        <f t="shared" si="7"/>
        <v>7</v>
      </c>
      <c r="AK29" s="8">
        <f t="shared" si="8"/>
        <v>1</v>
      </c>
      <c r="AL29" s="22">
        <f t="shared" si="9"/>
        <v>7</v>
      </c>
      <c r="AM29" s="17">
        <f>J52</f>
        <v>6620</v>
      </c>
      <c r="AN29" s="18">
        <f t="shared" si="10"/>
        <v>6</v>
      </c>
      <c r="AO29" s="8">
        <f t="shared" si="11"/>
        <v>1</v>
      </c>
      <c r="AP29" s="22">
        <f t="shared" si="12"/>
        <v>6</v>
      </c>
      <c r="AQ29" s="17">
        <f>M52</f>
        <v>7400</v>
      </c>
      <c r="AR29" s="18">
        <f t="shared" si="13"/>
        <v>12</v>
      </c>
      <c r="AS29" s="8">
        <f t="shared" si="14"/>
        <v>1</v>
      </c>
      <c r="AT29" s="22">
        <f t="shared" si="15"/>
        <v>12</v>
      </c>
      <c r="AU29" s="11">
        <f>T51</f>
        <v>42.5</v>
      </c>
      <c r="AV29" s="11">
        <f>U51</f>
        <v>57380</v>
      </c>
      <c r="AW29">
        <f t="shared" si="16"/>
        <v>6</v>
      </c>
      <c r="AX29">
        <f t="shared" si="17"/>
        <v>10</v>
      </c>
      <c r="AY29">
        <f t="shared" si="18"/>
        <v>6.0000999999999998</v>
      </c>
      <c r="AZ29">
        <f t="shared" si="19"/>
        <v>6</v>
      </c>
    </row>
    <row r="30" spans="1:52" ht="18" customHeight="1" thickBot="1" x14ac:dyDescent="0.2">
      <c r="A30" s="157"/>
      <c r="B30" s="159"/>
      <c r="C30" s="27">
        <v>9</v>
      </c>
      <c r="D30" s="28">
        <f>'vazne 2.preteky'!E12</f>
        <v>4720</v>
      </c>
      <c r="E30" s="32">
        <f>'vazne 2.preteky'!G12</f>
        <v>10</v>
      </c>
      <c r="F30" s="27">
        <v>2</v>
      </c>
      <c r="G30" s="28">
        <f>'vazne 2.preteky'!N5</f>
        <v>3280</v>
      </c>
      <c r="H30" s="32">
        <f>'vazne 2.preteky'!O5</f>
        <v>9</v>
      </c>
      <c r="I30" s="27">
        <v>18</v>
      </c>
      <c r="J30" s="28">
        <f>'vazne 2.preteky'!W21</f>
        <v>3180</v>
      </c>
      <c r="K30" s="32">
        <f>'vazne 2.preteky'!X21</f>
        <v>9</v>
      </c>
      <c r="L30" s="27">
        <v>13</v>
      </c>
      <c r="M30" s="28">
        <f>'vazne 2.preteky'!AF16</f>
        <v>2880</v>
      </c>
      <c r="N30" s="32">
        <f>'vazne 2.preteky'!AG16</f>
        <v>10</v>
      </c>
      <c r="O30" s="163"/>
      <c r="P30" s="165"/>
      <c r="Q30" s="198"/>
      <c r="T30" s="192"/>
      <c r="U30" s="194"/>
      <c r="V30" s="196"/>
      <c r="Y30" s="12">
        <f>O53</f>
        <v>100</v>
      </c>
      <c r="Z30" s="12">
        <f>P53</f>
        <v>26630</v>
      </c>
      <c r="AA30" s="8">
        <f t="shared" si="0"/>
        <v>25</v>
      </c>
      <c r="AB30" s="8">
        <f t="shared" si="1"/>
        <v>12</v>
      </c>
      <c r="AC30" s="8">
        <f t="shared" si="2"/>
        <v>25.000119999999999</v>
      </c>
      <c r="AD30" s="24">
        <f t="shared" si="3"/>
        <v>25</v>
      </c>
      <c r="AE30" s="17">
        <f>D54</f>
        <v>7200</v>
      </c>
      <c r="AF30" s="18">
        <f t="shared" si="4"/>
        <v>13</v>
      </c>
      <c r="AG30" s="8">
        <f t="shared" si="5"/>
        <v>1</v>
      </c>
      <c r="AH30" s="22">
        <f t="shared" si="6"/>
        <v>13</v>
      </c>
      <c r="AI30" s="17">
        <f>G54</f>
        <v>6910</v>
      </c>
      <c r="AJ30">
        <f t="shared" si="7"/>
        <v>10</v>
      </c>
      <c r="AK30" s="8">
        <f t="shared" si="8"/>
        <v>1</v>
      </c>
      <c r="AL30" s="22">
        <f t="shared" si="9"/>
        <v>10</v>
      </c>
      <c r="AM30" s="17">
        <f>J54</f>
        <v>11980</v>
      </c>
      <c r="AN30" s="18">
        <f t="shared" si="10"/>
        <v>1</v>
      </c>
      <c r="AO30" s="8">
        <f t="shared" si="11"/>
        <v>1</v>
      </c>
      <c r="AP30" s="22">
        <f t="shared" si="12"/>
        <v>1</v>
      </c>
      <c r="AQ30" s="17">
        <f>M54</f>
        <v>540</v>
      </c>
      <c r="AR30" s="18">
        <f t="shared" si="13"/>
        <v>26</v>
      </c>
      <c r="AS30" s="8">
        <f t="shared" si="14"/>
        <v>1</v>
      </c>
      <c r="AT30" s="22">
        <f t="shared" si="15"/>
        <v>26</v>
      </c>
      <c r="AU30" s="11">
        <f>T53</f>
        <v>200</v>
      </c>
      <c r="AV30" s="11">
        <f>U53</f>
        <v>26630</v>
      </c>
      <c r="AW30">
        <f t="shared" si="16"/>
        <v>25</v>
      </c>
      <c r="AX30">
        <f t="shared" si="17"/>
        <v>22</v>
      </c>
      <c r="AY30">
        <f t="shared" si="18"/>
        <v>25.000219999999999</v>
      </c>
      <c r="AZ30">
        <f t="shared" si="19"/>
        <v>25</v>
      </c>
    </row>
    <row r="31" spans="1:52" ht="18" customHeight="1" x14ac:dyDescent="0.15">
      <c r="A31" s="156">
        <v>14</v>
      </c>
      <c r="B31" s="158" t="str">
        <f>'Zoznam tímov a pretekárov'!A29</f>
        <v>Marcelová</v>
      </c>
      <c r="C31" s="160" t="s">
        <v>215</v>
      </c>
      <c r="D31" s="161"/>
      <c r="E31" s="81"/>
      <c r="F31" s="160" t="s">
        <v>216</v>
      </c>
      <c r="G31" s="161"/>
      <c r="H31" s="81"/>
      <c r="I31" s="160" t="s">
        <v>214</v>
      </c>
      <c r="J31" s="161"/>
      <c r="K31" s="81"/>
      <c r="L31" s="160" t="s">
        <v>213</v>
      </c>
      <c r="M31" s="161"/>
      <c r="N31" s="81"/>
      <c r="O31" s="162">
        <f t="shared" ref="O31" si="23">SUM(E32+H32+K32+N32)</f>
        <v>38</v>
      </c>
      <c r="P31" s="164">
        <f t="shared" ref="P31" si="24">SUM(D32+G32+J32+M32)</f>
        <v>11590</v>
      </c>
      <c r="Q31" s="197">
        <f>AD19</f>
        <v>21</v>
      </c>
      <c r="T31" s="191">
        <f>O31+'družstvá 1.preteky'!O31</f>
        <v>63</v>
      </c>
      <c r="U31" s="193">
        <f>P31+'družstvá 1.preteky'!P31</f>
        <v>37420</v>
      </c>
      <c r="V31" s="195">
        <f>AZ19</f>
        <v>18</v>
      </c>
      <c r="Y31" s="12">
        <f>O55</f>
        <v>100</v>
      </c>
      <c r="Z31" s="12">
        <f>P55</f>
        <v>9290</v>
      </c>
      <c r="AA31" s="8">
        <f t="shared" si="0"/>
        <v>25</v>
      </c>
      <c r="AB31" s="8">
        <f t="shared" si="1"/>
        <v>25</v>
      </c>
      <c r="AC31" s="8">
        <f t="shared" si="2"/>
        <v>25.000250000000001</v>
      </c>
      <c r="AD31" s="24">
        <f t="shared" si="3"/>
        <v>26</v>
      </c>
      <c r="AE31" s="17">
        <f>D56</f>
        <v>2340</v>
      </c>
      <c r="AF31" s="18">
        <f t="shared" si="4"/>
        <v>25</v>
      </c>
      <c r="AG31" s="8">
        <f t="shared" si="5"/>
        <v>1</v>
      </c>
      <c r="AH31" s="22">
        <f t="shared" si="6"/>
        <v>25</v>
      </c>
      <c r="AI31" s="17">
        <f>G56</f>
        <v>1090</v>
      </c>
      <c r="AJ31">
        <f t="shared" si="7"/>
        <v>26</v>
      </c>
      <c r="AK31" s="8">
        <f t="shared" si="8"/>
        <v>1</v>
      </c>
      <c r="AL31" s="22">
        <f t="shared" si="9"/>
        <v>26</v>
      </c>
      <c r="AM31" s="17">
        <f>J56</f>
        <v>2980</v>
      </c>
      <c r="AN31" s="18">
        <f t="shared" si="10"/>
        <v>21</v>
      </c>
      <c r="AO31" s="8">
        <f t="shared" si="11"/>
        <v>1</v>
      </c>
      <c r="AP31" s="22">
        <f t="shared" si="12"/>
        <v>21</v>
      </c>
      <c r="AQ31" s="17">
        <f>M56</f>
        <v>2880</v>
      </c>
      <c r="AR31" s="18">
        <f t="shared" si="13"/>
        <v>19</v>
      </c>
      <c r="AS31" s="8">
        <f t="shared" si="14"/>
        <v>2</v>
      </c>
      <c r="AT31" s="22">
        <f t="shared" si="15"/>
        <v>19.5</v>
      </c>
      <c r="AU31" s="11">
        <f>T55</f>
        <v>200</v>
      </c>
      <c r="AV31" s="11">
        <f>U55</f>
        <v>9290</v>
      </c>
      <c r="AW31">
        <f t="shared" si="16"/>
        <v>25</v>
      </c>
      <c r="AX31">
        <f t="shared" si="17"/>
        <v>26</v>
      </c>
      <c r="AY31">
        <f t="shared" si="18"/>
        <v>25.000260000000001</v>
      </c>
      <c r="AZ31">
        <f t="shared" si="19"/>
        <v>26</v>
      </c>
    </row>
    <row r="32" spans="1:52" ht="18" customHeight="1" thickBot="1" x14ac:dyDescent="0.2">
      <c r="A32" s="157"/>
      <c r="B32" s="159"/>
      <c r="C32" s="27">
        <v>1</v>
      </c>
      <c r="D32" s="28"/>
      <c r="E32" s="32">
        <v>15</v>
      </c>
      <c r="F32" s="27">
        <v>4</v>
      </c>
      <c r="G32" s="28">
        <f>'vazne 2.preteky'!N7</f>
        <v>4870</v>
      </c>
      <c r="H32" s="32">
        <f>'vazne 2.preteky'!O7</f>
        <v>6</v>
      </c>
      <c r="I32" s="27">
        <v>26</v>
      </c>
      <c r="J32" s="28">
        <f>'vazne 2.preteky'!W29</f>
        <v>4200</v>
      </c>
      <c r="K32" s="32">
        <f>'vazne 2.preteky'!X29</f>
        <v>5</v>
      </c>
      <c r="L32" s="27">
        <v>12</v>
      </c>
      <c r="M32" s="28">
        <f>'vazne 2.preteky'!AF15</f>
        <v>2520</v>
      </c>
      <c r="N32" s="32">
        <f>'vazne 2.preteky'!AG15</f>
        <v>12</v>
      </c>
      <c r="O32" s="163"/>
      <c r="P32" s="165"/>
      <c r="Q32" s="198"/>
      <c r="T32" s="192"/>
      <c r="U32" s="194"/>
      <c r="V32" s="196"/>
      <c r="Y32" s="12">
        <f>O57</f>
        <v>100</v>
      </c>
      <c r="Z32" s="12">
        <f>P57</f>
        <v>-8</v>
      </c>
      <c r="AA32" s="8">
        <f t="shared" si="0"/>
        <v>25</v>
      </c>
      <c r="AB32" s="8">
        <f t="shared" si="1"/>
        <v>27</v>
      </c>
      <c r="AC32" s="8">
        <f t="shared" si="2"/>
        <v>25.00027</v>
      </c>
      <c r="AD32" s="24">
        <f t="shared" si="3"/>
        <v>27</v>
      </c>
      <c r="AE32" s="17">
        <f>D58</f>
        <v>-2</v>
      </c>
      <c r="AF32" s="18">
        <f t="shared" si="4"/>
        <v>27</v>
      </c>
      <c r="AG32" s="8">
        <f t="shared" si="5"/>
        <v>4</v>
      </c>
      <c r="AH32" s="22">
        <f t="shared" si="6"/>
        <v>28.5</v>
      </c>
      <c r="AI32" s="17">
        <f>G58</f>
        <v>-2</v>
      </c>
      <c r="AJ32">
        <f t="shared" si="7"/>
        <v>27</v>
      </c>
      <c r="AK32" s="8">
        <f t="shared" si="8"/>
        <v>4</v>
      </c>
      <c r="AL32" s="22">
        <f t="shared" si="9"/>
        <v>28.5</v>
      </c>
      <c r="AM32" s="17">
        <f>J58</f>
        <v>-2</v>
      </c>
      <c r="AN32" s="18">
        <f t="shared" si="10"/>
        <v>27</v>
      </c>
      <c r="AO32" s="8">
        <f t="shared" si="11"/>
        <v>4</v>
      </c>
      <c r="AP32" s="22">
        <f t="shared" si="12"/>
        <v>28.5</v>
      </c>
      <c r="AQ32" s="17">
        <f>M58</f>
        <v>-2</v>
      </c>
      <c r="AR32" s="18">
        <f t="shared" si="13"/>
        <v>27</v>
      </c>
      <c r="AS32" s="8">
        <f t="shared" si="14"/>
        <v>4</v>
      </c>
      <c r="AT32" s="22">
        <f t="shared" si="15"/>
        <v>28.5</v>
      </c>
      <c r="AU32" s="11">
        <f>T57</f>
        <v>300</v>
      </c>
      <c r="AV32" s="11">
        <f>U57</f>
        <v>-16</v>
      </c>
      <c r="AW32">
        <f t="shared" si="16"/>
        <v>27</v>
      </c>
      <c r="AX32">
        <f t="shared" si="17"/>
        <v>27</v>
      </c>
      <c r="AY32">
        <f t="shared" si="18"/>
        <v>27.00027</v>
      </c>
      <c r="AZ32">
        <f t="shared" si="19"/>
        <v>27</v>
      </c>
    </row>
    <row r="33" spans="1:52" ht="18" customHeight="1" x14ac:dyDescent="0.15">
      <c r="A33" s="156">
        <v>15</v>
      </c>
      <c r="B33" s="158" t="str">
        <f>'Zoznam tímov a pretekárov'!A31</f>
        <v>Bratislava 2 - Trabucco</v>
      </c>
      <c r="C33" s="160" t="s">
        <v>219</v>
      </c>
      <c r="D33" s="161"/>
      <c r="E33" s="81"/>
      <c r="F33" s="160" t="s">
        <v>218</v>
      </c>
      <c r="G33" s="161"/>
      <c r="H33" s="81"/>
      <c r="I33" s="160" t="s">
        <v>220</v>
      </c>
      <c r="J33" s="161"/>
      <c r="K33" s="81"/>
      <c r="L33" s="160" t="s">
        <v>221</v>
      </c>
      <c r="M33" s="161"/>
      <c r="N33" s="81"/>
      <c r="O33" s="162">
        <f t="shared" ref="O33:O51" si="25">SUM(E34+H34+K34+N34)</f>
        <v>20</v>
      </c>
      <c r="P33" s="164">
        <f t="shared" ref="P33:P63" si="26">SUM(D34+G34+J34+M34)</f>
        <v>31560</v>
      </c>
      <c r="Q33" s="197">
        <f>AD20</f>
        <v>6</v>
      </c>
      <c r="T33" s="191">
        <f>O33+'družstvá 1.preteky'!O33</f>
        <v>46</v>
      </c>
      <c r="U33" s="193">
        <f>P33+'družstvá 1.preteky'!P33</f>
        <v>61120</v>
      </c>
      <c r="V33" s="195">
        <f>AZ20</f>
        <v>11</v>
      </c>
      <c r="Y33" s="12">
        <f>O59</f>
        <v>100</v>
      </c>
      <c r="Z33" s="12">
        <f>P59</f>
        <v>-8</v>
      </c>
      <c r="AA33" s="8">
        <f t="shared" si="0"/>
        <v>25</v>
      </c>
      <c r="AB33" s="8">
        <f t="shared" si="1"/>
        <v>27</v>
      </c>
      <c r="AC33" s="8">
        <f t="shared" si="2"/>
        <v>25.00027</v>
      </c>
      <c r="AD33" s="24">
        <f t="shared" si="3"/>
        <v>27</v>
      </c>
      <c r="AE33" s="17">
        <f>D60</f>
        <v>-2</v>
      </c>
      <c r="AF33" s="18">
        <f t="shared" si="4"/>
        <v>27</v>
      </c>
      <c r="AG33" s="8">
        <f t="shared" si="5"/>
        <v>4</v>
      </c>
      <c r="AH33" s="22">
        <f t="shared" si="6"/>
        <v>28.5</v>
      </c>
      <c r="AI33" s="17">
        <f>G60</f>
        <v>-2</v>
      </c>
      <c r="AJ33">
        <f t="shared" si="7"/>
        <v>27</v>
      </c>
      <c r="AK33" s="8">
        <f t="shared" si="8"/>
        <v>4</v>
      </c>
      <c r="AL33" s="22">
        <f t="shared" si="9"/>
        <v>28.5</v>
      </c>
      <c r="AM33" s="17">
        <f>J60</f>
        <v>-2</v>
      </c>
      <c r="AN33" s="18">
        <f t="shared" si="10"/>
        <v>27</v>
      </c>
      <c r="AO33" s="8">
        <f t="shared" si="11"/>
        <v>4</v>
      </c>
      <c r="AP33" s="22">
        <f t="shared" si="12"/>
        <v>28.5</v>
      </c>
      <c r="AQ33" s="17">
        <f>M60</f>
        <v>-2</v>
      </c>
      <c r="AR33" s="18">
        <f t="shared" si="13"/>
        <v>27</v>
      </c>
      <c r="AS33" s="8">
        <f t="shared" si="14"/>
        <v>4</v>
      </c>
      <c r="AT33" s="22">
        <f t="shared" si="15"/>
        <v>28.5</v>
      </c>
      <c r="AU33" s="11">
        <f>T59</f>
        <v>300</v>
      </c>
      <c r="AV33" s="11">
        <f>U59</f>
        <v>-16</v>
      </c>
      <c r="AW33">
        <f t="shared" si="16"/>
        <v>27</v>
      </c>
      <c r="AX33">
        <f t="shared" si="17"/>
        <v>27</v>
      </c>
      <c r="AY33">
        <f t="shared" si="18"/>
        <v>27.00027</v>
      </c>
      <c r="AZ33">
        <f t="shared" si="19"/>
        <v>27</v>
      </c>
    </row>
    <row r="34" spans="1:52" ht="18" customHeight="1" thickBot="1" x14ac:dyDescent="0.2">
      <c r="A34" s="157"/>
      <c r="B34" s="159"/>
      <c r="C34" s="27">
        <v>14</v>
      </c>
      <c r="D34" s="132">
        <f>'vazne 2.preteky'!E17</f>
        <v>13500</v>
      </c>
      <c r="E34" s="32">
        <f>'vazne 2.preteky'!G17</f>
        <v>1</v>
      </c>
      <c r="F34" s="27">
        <v>23</v>
      </c>
      <c r="G34" s="28">
        <f>'vazne 2.preteky'!N26</f>
        <v>6710</v>
      </c>
      <c r="H34" s="32">
        <f>'vazne 2.preteky'!O26</f>
        <v>7</v>
      </c>
      <c r="I34" s="27">
        <v>1</v>
      </c>
      <c r="J34" s="28">
        <f>'vazne 2.preteky'!W4</f>
        <v>5440</v>
      </c>
      <c r="K34" s="32">
        <f>'vazne 2.preteky'!X4</f>
        <v>5</v>
      </c>
      <c r="L34" s="27">
        <v>24</v>
      </c>
      <c r="M34" s="28">
        <f>'vazne 2.preteky'!AF27</f>
        <v>5910</v>
      </c>
      <c r="N34" s="32">
        <f>'vazne 2.preteky'!AG27</f>
        <v>7</v>
      </c>
      <c r="O34" s="163"/>
      <c r="P34" s="165"/>
      <c r="Q34" s="198"/>
      <c r="T34" s="192"/>
      <c r="U34" s="194"/>
      <c r="V34" s="196"/>
      <c r="Y34" s="12">
        <f>O61</f>
        <v>100</v>
      </c>
      <c r="Z34" s="12">
        <f>P61</f>
        <v>-8</v>
      </c>
      <c r="AA34" s="8">
        <f t="shared" si="0"/>
        <v>25</v>
      </c>
      <c r="AB34" s="8">
        <f t="shared" si="1"/>
        <v>27</v>
      </c>
      <c r="AC34" s="8">
        <f t="shared" si="2"/>
        <v>25.00027</v>
      </c>
      <c r="AD34" s="24">
        <f t="shared" si="3"/>
        <v>27</v>
      </c>
      <c r="AE34" s="17">
        <f>D62</f>
        <v>-2</v>
      </c>
      <c r="AF34" s="18">
        <f t="shared" si="4"/>
        <v>27</v>
      </c>
      <c r="AG34" s="8">
        <f t="shared" si="5"/>
        <v>4</v>
      </c>
      <c r="AH34" s="22">
        <f t="shared" si="6"/>
        <v>28.5</v>
      </c>
      <c r="AI34" s="17">
        <f>G62</f>
        <v>-2</v>
      </c>
      <c r="AJ34">
        <f t="shared" si="7"/>
        <v>27</v>
      </c>
      <c r="AK34" s="8">
        <f t="shared" si="8"/>
        <v>4</v>
      </c>
      <c r="AL34" s="22">
        <f t="shared" si="9"/>
        <v>28.5</v>
      </c>
      <c r="AM34" s="17">
        <f>J62</f>
        <v>-2</v>
      </c>
      <c r="AN34" s="18">
        <f t="shared" si="10"/>
        <v>27</v>
      </c>
      <c r="AO34" s="8">
        <f t="shared" si="11"/>
        <v>4</v>
      </c>
      <c r="AP34" s="22">
        <f t="shared" si="12"/>
        <v>28.5</v>
      </c>
      <c r="AQ34" s="17">
        <f>M62</f>
        <v>-2</v>
      </c>
      <c r="AR34" s="18">
        <f t="shared" si="13"/>
        <v>27</v>
      </c>
      <c r="AS34" s="8">
        <f t="shared" si="14"/>
        <v>4</v>
      </c>
      <c r="AT34" s="22">
        <f t="shared" si="15"/>
        <v>28.5</v>
      </c>
      <c r="AU34" s="11">
        <f>T61</f>
        <v>300</v>
      </c>
      <c r="AV34" s="11">
        <f>U61</f>
        <v>-16</v>
      </c>
      <c r="AW34">
        <f t="shared" si="16"/>
        <v>27</v>
      </c>
      <c r="AX34">
        <f t="shared" si="17"/>
        <v>27</v>
      </c>
      <c r="AY34">
        <f t="shared" si="18"/>
        <v>27.00027</v>
      </c>
      <c r="AZ34">
        <f t="shared" si="19"/>
        <v>27</v>
      </c>
    </row>
    <row r="35" spans="1:52" ht="18" customHeight="1" thickBot="1" x14ac:dyDescent="0.2">
      <c r="A35" s="156">
        <v>16</v>
      </c>
      <c r="B35" s="158" t="str">
        <f>'Zoznam tímov a pretekárov'!A33</f>
        <v>Galanta -Sensas A</v>
      </c>
      <c r="C35" s="160" t="s">
        <v>223</v>
      </c>
      <c r="D35" s="161"/>
      <c r="E35" s="81"/>
      <c r="F35" s="160" t="s">
        <v>224</v>
      </c>
      <c r="G35" s="161"/>
      <c r="H35" s="32"/>
      <c r="I35" s="160" t="s">
        <v>309</v>
      </c>
      <c r="J35" s="161"/>
      <c r="K35" s="81"/>
      <c r="L35" s="160" t="s">
        <v>225</v>
      </c>
      <c r="M35" s="161"/>
      <c r="N35" s="81"/>
      <c r="O35" s="162">
        <f t="shared" si="25"/>
        <v>29</v>
      </c>
      <c r="P35" s="164">
        <f t="shared" si="26"/>
        <v>19690</v>
      </c>
      <c r="Q35" s="197">
        <f>AD21</f>
        <v>14</v>
      </c>
      <c r="T35" s="191">
        <f>O35+'družstvá 1.preteky'!O35</f>
        <v>62</v>
      </c>
      <c r="U35" s="193">
        <f>P35+'družstvá 1.preteky'!P35</f>
        <v>42070</v>
      </c>
      <c r="V35" s="195">
        <f>AZ21</f>
        <v>15</v>
      </c>
      <c r="Y35" s="12">
        <f>O63</f>
        <v>100</v>
      </c>
      <c r="Z35" s="12">
        <f>P63</f>
        <v>-8</v>
      </c>
      <c r="AA35" s="8">
        <f t="shared" si="0"/>
        <v>25</v>
      </c>
      <c r="AB35" s="8">
        <f t="shared" si="1"/>
        <v>27</v>
      </c>
      <c r="AC35" s="8">
        <f t="shared" si="2"/>
        <v>25.00027</v>
      </c>
      <c r="AD35" s="24">
        <f t="shared" si="3"/>
        <v>27</v>
      </c>
      <c r="AE35" s="17">
        <f>D64</f>
        <v>-2</v>
      </c>
      <c r="AF35" s="18">
        <f t="shared" si="4"/>
        <v>27</v>
      </c>
      <c r="AG35" s="8">
        <f t="shared" si="5"/>
        <v>4</v>
      </c>
      <c r="AH35" s="22">
        <f t="shared" si="6"/>
        <v>28.5</v>
      </c>
      <c r="AI35" s="17">
        <f>G64</f>
        <v>-2</v>
      </c>
      <c r="AJ35">
        <f t="shared" si="7"/>
        <v>27</v>
      </c>
      <c r="AK35" s="8">
        <f t="shared" si="8"/>
        <v>4</v>
      </c>
      <c r="AL35" s="22">
        <f t="shared" si="9"/>
        <v>28.5</v>
      </c>
      <c r="AM35" s="17">
        <f>J64</f>
        <v>-2</v>
      </c>
      <c r="AN35" s="18">
        <f t="shared" si="10"/>
        <v>27</v>
      </c>
      <c r="AO35" s="8">
        <f t="shared" si="11"/>
        <v>4</v>
      </c>
      <c r="AP35" s="22">
        <f t="shared" si="12"/>
        <v>28.5</v>
      </c>
      <c r="AQ35" s="17">
        <f>M64</f>
        <v>-2</v>
      </c>
      <c r="AR35" s="18">
        <f t="shared" si="13"/>
        <v>27</v>
      </c>
      <c r="AS35" s="8">
        <f t="shared" si="14"/>
        <v>4</v>
      </c>
      <c r="AT35" s="22">
        <f t="shared" si="15"/>
        <v>28.5</v>
      </c>
      <c r="AU35" s="11">
        <f>T63</f>
        <v>300</v>
      </c>
      <c r="AV35" s="11">
        <f>U63</f>
        <v>-16</v>
      </c>
      <c r="AW35">
        <f t="shared" si="16"/>
        <v>27</v>
      </c>
      <c r="AX35">
        <f t="shared" si="17"/>
        <v>27</v>
      </c>
      <c r="AY35">
        <f t="shared" si="18"/>
        <v>27.00027</v>
      </c>
      <c r="AZ35">
        <f t="shared" si="19"/>
        <v>27</v>
      </c>
    </row>
    <row r="36" spans="1:52" ht="18" customHeight="1" thickBot="1" x14ac:dyDescent="0.2">
      <c r="A36" s="157"/>
      <c r="B36" s="159"/>
      <c r="C36" s="27">
        <v>8</v>
      </c>
      <c r="D36" s="28">
        <f>'vazne 2.preteky'!E11</f>
        <v>5040</v>
      </c>
      <c r="E36" s="32">
        <f>'vazne 2.preteky'!G11</f>
        <v>8</v>
      </c>
      <c r="F36" s="27">
        <v>17</v>
      </c>
      <c r="G36" s="28">
        <f>'vazne 2.preteky'!N20</f>
        <v>6030</v>
      </c>
      <c r="H36" s="32">
        <f>'vazne 2.preteky'!O20</f>
        <v>8</v>
      </c>
      <c r="I36" s="27">
        <v>25</v>
      </c>
      <c r="J36" s="28">
        <f>'vazne 2.preteky'!W28</f>
        <v>5100</v>
      </c>
      <c r="K36" s="32">
        <f>'vazne 2.preteky'!X28</f>
        <v>4</v>
      </c>
      <c r="L36" s="27">
        <v>8</v>
      </c>
      <c r="M36" s="28">
        <f>'vazne 2.preteky'!AF11</f>
        <v>3520</v>
      </c>
      <c r="N36" s="32">
        <f>'vazne 2.preteky'!AG11</f>
        <v>9</v>
      </c>
      <c r="O36" s="163"/>
      <c r="P36" s="165"/>
      <c r="Q36" s="198"/>
      <c r="T36" s="192"/>
      <c r="U36" s="194"/>
      <c r="V36" s="196"/>
      <c r="AF36" s="10"/>
    </row>
    <row r="37" spans="1:52" ht="18" customHeight="1" x14ac:dyDescent="0.15">
      <c r="A37" s="156">
        <v>17</v>
      </c>
      <c r="B37" s="158" t="str">
        <f>'Zoznam tímov a pretekárov'!A35</f>
        <v>Galanta - Sensas B</v>
      </c>
      <c r="C37" s="160" t="s">
        <v>228</v>
      </c>
      <c r="D37" s="161"/>
      <c r="E37" s="81"/>
      <c r="F37" s="160" t="s">
        <v>227</v>
      </c>
      <c r="G37" s="161"/>
      <c r="H37" s="81"/>
      <c r="I37" s="160" t="s">
        <v>229</v>
      </c>
      <c r="J37" s="161"/>
      <c r="K37" s="81"/>
      <c r="L37" s="160" t="s">
        <v>230</v>
      </c>
      <c r="M37" s="161"/>
      <c r="N37" s="81"/>
      <c r="O37" s="162">
        <f t="shared" si="25"/>
        <v>40</v>
      </c>
      <c r="P37" s="164">
        <f t="shared" si="26"/>
        <v>14030</v>
      </c>
      <c r="Q37" s="197">
        <f>AD22</f>
        <v>22</v>
      </c>
      <c r="R37" s="89"/>
      <c r="S37" s="89"/>
      <c r="T37" s="191">
        <f>O37+'družstvá 1.preteky'!O37</f>
        <v>86.5</v>
      </c>
      <c r="U37" s="193">
        <f>P37+'družstvá 1.preteky'!P37</f>
        <v>22940</v>
      </c>
      <c r="V37" s="195">
        <f>AZ22</f>
        <v>23</v>
      </c>
    </row>
    <row r="38" spans="1:52" ht="18" customHeight="1" thickBot="1" x14ac:dyDescent="0.2">
      <c r="A38" s="157"/>
      <c r="B38" s="159"/>
      <c r="C38" s="27">
        <v>19</v>
      </c>
      <c r="D38" s="28">
        <f>'vazne 2.preteky'!E22</f>
        <v>3600</v>
      </c>
      <c r="E38" s="32">
        <f>'vazne 2.preteky'!G22</f>
        <v>10</v>
      </c>
      <c r="F38" s="27">
        <v>21</v>
      </c>
      <c r="G38" s="28">
        <f>'vazne 2.preteky'!N24</f>
        <v>3470</v>
      </c>
      <c r="H38" s="32">
        <f>'vazne 2.preteky'!O24</f>
        <v>11</v>
      </c>
      <c r="I38" s="27">
        <v>10</v>
      </c>
      <c r="J38" s="28">
        <f>'vazne 2.preteky'!W13</f>
        <v>4280</v>
      </c>
      <c r="K38" s="32">
        <f>'vazne 2.preteky'!X13</f>
        <v>7</v>
      </c>
      <c r="L38" s="27">
        <v>14</v>
      </c>
      <c r="M38" s="28">
        <f>'vazne 2.preteky'!AF17</f>
        <v>2680</v>
      </c>
      <c r="N38" s="32">
        <f>'vazne 2.preteky'!AG17</f>
        <v>12</v>
      </c>
      <c r="O38" s="163"/>
      <c r="P38" s="165"/>
      <c r="Q38" s="198"/>
      <c r="T38" s="192"/>
      <c r="U38" s="194"/>
      <c r="V38" s="196"/>
    </row>
    <row r="39" spans="1:52" ht="18" customHeight="1" x14ac:dyDescent="0.15">
      <c r="A39" s="156">
        <v>18</v>
      </c>
      <c r="B39" s="158" t="str">
        <f>'Zoznam tímov a pretekárov'!A37</f>
        <v>Komárno -Tubertini</v>
      </c>
      <c r="C39" s="160" t="s">
        <v>234</v>
      </c>
      <c r="D39" s="161"/>
      <c r="E39" s="81"/>
      <c r="F39" s="160" t="s">
        <v>235</v>
      </c>
      <c r="G39" s="161"/>
      <c r="H39" s="81"/>
      <c r="I39" s="160" t="s">
        <v>232</v>
      </c>
      <c r="J39" s="161"/>
      <c r="K39" s="81"/>
      <c r="L39" s="160" t="s">
        <v>233</v>
      </c>
      <c r="M39" s="161"/>
      <c r="N39" s="81"/>
      <c r="O39" s="162">
        <f t="shared" si="25"/>
        <v>10</v>
      </c>
      <c r="P39" s="164">
        <f t="shared" si="26"/>
        <v>42720</v>
      </c>
      <c r="Q39" s="197">
        <f>AD23</f>
        <v>2</v>
      </c>
      <c r="T39" s="191">
        <f>O39+'družstvá 1.preteky'!O39</f>
        <v>27</v>
      </c>
      <c r="U39" s="193">
        <f>P39+'družstvá 1.preteky'!P39</f>
        <v>87390</v>
      </c>
      <c r="V39" s="195">
        <f>AZ23</f>
        <v>2</v>
      </c>
    </row>
    <row r="40" spans="1:52" ht="18" customHeight="1" thickBot="1" x14ac:dyDescent="0.2">
      <c r="A40" s="157"/>
      <c r="B40" s="159"/>
      <c r="C40" s="27">
        <v>4</v>
      </c>
      <c r="D40" s="28">
        <f>'vazne 2.preteky'!E7</f>
        <v>17400</v>
      </c>
      <c r="E40" s="32">
        <f>'vazne 2.preteky'!G7</f>
        <v>1</v>
      </c>
      <c r="F40" s="27">
        <v>5</v>
      </c>
      <c r="G40" s="28">
        <f>'vazne 2.preteky'!N8</f>
        <v>7340</v>
      </c>
      <c r="H40" s="32">
        <f>'vazne 2.preteky'!O8</f>
        <v>4</v>
      </c>
      <c r="I40" s="27">
        <v>9</v>
      </c>
      <c r="J40" s="28">
        <f>'vazne 2.preteky'!W12</f>
        <v>8860</v>
      </c>
      <c r="K40" s="32">
        <f>'vazne 2.preteky'!X12</f>
        <v>2</v>
      </c>
      <c r="L40" s="27">
        <v>9</v>
      </c>
      <c r="M40" s="28">
        <f>'vazne 2.preteky'!AF12</f>
        <v>9120</v>
      </c>
      <c r="N40" s="32">
        <f>'vazne 2.preteky'!AG12</f>
        <v>3</v>
      </c>
      <c r="O40" s="163"/>
      <c r="P40" s="165"/>
      <c r="Q40" s="198"/>
      <c r="T40" s="192"/>
      <c r="U40" s="194"/>
      <c r="V40" s="196"/>
    </row>
    <row r="41" spans="1:52" ht="18" customHeight="1" thickBot="1" x14ac:dyDescent="0.2">
      <c r="A41" s="156">
        <v>19</v>
      </c>
      <c r="B41" s="158" t="str">
        <f>'Zoznam tímov a pretekárov'!A39</f>
        <v xml:space="preserve">Považská Bystrica A  Browning </v>
      </c>
      <c r="C41" s="160" t="s">
        <v>237</v>
      </c>
      <c r="D41" s="161"/>
      <c r="E41" s="81"/>
      <c r="F41" s="160" t="s">
        <v>240</v>
      </c>
      <c r="G41" s="161"/>
      <c r="H41" s="81"/>
      <c r="I41" s="160" t="s">
        <v>239</v>
      </c>
      <c r="J41" s="161"/>
      <c r="K41" s="81"/>
      <c r="L41" s="160" t="s">
        <v>238</v>
      </c>
      <c r="M41" s="161"/>
      <c r="N41" s="81"/>
      <c r="O41" s="162">
        <f t="shared" si="25"/>
        <v>35</v>
      </c>
      <c r="P41" s="164">
        <f t="shared" si="26"/>
        <v>17900</v>
      </c>
      <c r="Q41" s="197">
        <f>AD24</f>
        <v>18</v>
      </c>
      <c r="T41" s="191">
        <f>O41+'družstvá 1.preteky'!O41</f>
        <v>43</v>
      </c>
      <c r="U41" s="193">
        <f>P41+'družstvá 1.preteky'!P41</f>
        <v>53320</v>
      </c>
      <c r="V41" s="195">
        <f>AZ24</f>
        <v>7</v>
      </c>
      <c r="AP41" s="21" t="s">
        <v>26</v>
      </c>
      <c r="AQ41" s="9" t="str">
        <f>IF(C5 = "D","0"," ")</f>
        <v xml:space="preserve"> </v>
      </c>
    </row>
    <row r="42" spans="1:52" ht="18" customHeight="1" thickBot="1" x14ac:dyDescent="0.2">
      <c r="A42" s="157"/>
      <c r="B42" s="159"/>
      <c r="C42" s="27">
        <v>26</v>
      </c>
      <c r="D42" s="28">
        <f>'vazne 2.preteky'!E29</f>
        <v>3120</v>
      </c>
      <c r="E42" s="32">
        <f>'vazne 2.preteky'!G29</f>
        <v>11</v>
      </c>
      <c r="F42" s="27">
        <v>15</v>
      </c>
      <c r="G42" s="28">
        <f>'vazne 2.preteky'!N18</f>
        <v>3020</v>
      </c>
      <c r="H42" s="32">
        <f>'vazne 2.preteky'!O18</f>
        <v>12</v>
      </c>
      <c r="I42" s="27">
        <v>4</v>
      </c>
      <c r="J42" s="28">
        <f>'vazne 2.preteky'!W7</f>
        <v>6160</v>
      </c>
      <c r="K42" s="32">
        <f>'vazne 2.preteky'!X7</f>
        <v>4</v>
      </c>
      <c r="L42" s="27">
        <v>18</v>
      </c>
      <c r="M42" s="28">
        <f>'vazne 2.preteky'!AF21</f>
        <v>5600</v>
      </c>
      <c r="N42" s="32">
        <f>'vazne 2.preteky'!AG21</f>
        <v>8</v>
      </c>
      <c r="O42" s="163"/>
      <c r="P42" s="165"/>
      <c r="Q42" s="198"/>
      <c r="T42" s="192"/>
      <c r="U42" s="194"/>
      <c r="V42" s="196"/>
      <c r="AP42" s="21" t="s">
        <v>27</v>
      </c>
    </row>
    <row r="43" spans="1:52" ht="18" customHeight="1" x14ac:dyDescent="0.15">
      <c r="A43" s="156">
        <v>20</v>
      </c>
      <c r="B43" s="158" t="str">
        <f>'Zoznam tímov a pretekárov'!A41</f>
        <v>Bratislava 5 - Abramis A</v>
      </c>
      <c r="C43" s="160" t="s">
        <v>244</v>
      </c>
      <c r="D43" s="161"/>
      <c r="E43" s="81"/>
      <c r="F43" s="160" t="s">
        <v>243</v>
      </c>
      <c r="G43" s="161"/>
      <c r="H43" s="81"/>
      <c r="I43" s="160" t="s">
        <v>245</v>
      </c>
      <c r="J43" s="161"/>
      <c r="K43" s="81"/>
      <c r="L43" s="160" t="s">
        <v>242</v>
      </c>
      <c r="M43" s="161"/>
      <c r="N43" s="81"/>
      <c r="O43" s="162">
        <f t="shared" si="25"/>
        <v>28</v>
      </c>
      <c r="P43" s="164">
        <f t="shared" si="26"/>
        <v>18630</v>
      </c>
      <c r="Q43" s="197">
        <f>AD25</f>
        <v>13</v>
      </c>
      <c r="T43" s="191">
        <f>O43+'družstvá 1.preteky'!O43</f>
        <v>58</v>
      </c>
      <c r="U43" s="193">
        <f>P43+'družstvá 1.preteky'!P43</f>
        <v>42930</v>
      </c>
      <c r="V43" s="195">
        <f>AZ25</f>
        <v>13</v>
      </c>
    </row>
    <row r="44" spans="1:52" ht="18" customHeight="1" thickBot="1" x14ac:dyDescent="0.2">
      <c r="A44" s="157"/>
      <c r="B44" s="159"/>
      <c r="C44" s="27">
        <v>17</v>
      </c>
      <c r="D44" s="28">
        <f>'vazne 2.preteky'!E20</f>
        <v>7480</v>
      </c>
      <c r="E44" s="32">
        <f>'vazne 2.preteky'!G20</f>
        <v>5</v>
      </c>
      <c r="F44" s="27">
        <v>10</v>
      </c>
      <c r="G44" s="28">
        <f>'vazne 2.preteky'!N13</f>
        <v>3570</v>
      </c>
      <c r="H44" s="32">
        <f>'vazne 2.preteky'!O13</f>
        <v>7</v>
      </c>
      <c r="I44" s="27">
        <v>19</v>
      </c>
      <c r="J44" s="28">
        <f>'vazne 2.preteky'!W22</f>
        <v>3600</v>
      </c>
      <c r="K44" s="32">
        <f>'vazne 2.preteky'!X22</f>
        <v>7</v>
      </c>
      <c r="L44" s="27">
        <v>16</v>
      </c>
      <c r="M44" s="28">
        <f>'vazne 2.preteky'!AF19</f>
        <v>3980</v>
      </c>
      <c r="N44" s="32">
        <f>'vazne 2.preteky'!AG19</f>
        <v>9</v>
      </c>
      <c r="O44" s="163"/>
      <c r="P44" s="165"/>
      <c r="Q44" s="198"/>
      <c r="T44" s="192"/>
      <c r="U44" s="194"/>
      <c r="V44" s="196"/>
    </row>
    <row r="45" spans="1:52" ht="18" customHeight="1" x14ac:dyDescent="0.15">
      <c r="A45" s="156">
        <v>21</v>
      </c>
      <c r="B45" s="158" t="str">
        <f>'Zoznam tímov a pretekárov'!A43</f>
        <v>Bratislava 5 - Abramis B</v>
      </c>
      <c r="C45" s="160" t="s">
        <v>310</v>
      </c>
      <c r="D45" s="161"/>
      <c r="E45" s="81"/>
      <c r="F45" s="160" t="s">
        <v>248</v>
      </c>
      <c r="G45" s="161"/>
      <c r="H45" s="81"/>
      <c r="I45" s="160" t="s">
        <v>247</v>
      </c>
      <c r="J45" s="161"/>
      <c r="K45" s="81"/>
      <c r="L45" s="160" t="s">
        <v>249</v>
      </c>
      <c r="M45" s="161"/>
      <c r="N45" s="81"/>
      <c r="O45" s="162">
        <f t="shared" si="25"/>
        <v>33</v>
      </c>
      <c r="P45" s="164">
        <f t="shared" si="26"/>
        <v>20830</v>
      </c>
      <c r="Q45" s="197">
        <f>AD26</f>
        <v>16</v>
      </c>
      <c r="T45" s="191">
        <f>O45+'družstvá 1.preteky'!O45</f>
        <v>67</v>
      </c>
      <c r="U45" s="193">
        <f>P45+'družstvá 1.preteky'!P45</f>
        <v>37730</v>
      </c>
      <c r="V45" s="195">
        <f>AZ26</f>
        <v>19</v>
      </c>
    </row>
    <row r="46" spans="1:52" ht="18" customHeight="1" thickBot="1" x14ac:dyDescent="0.2">
      <c r="A46" s="157"/>
      <c r="B46" s="159"/>
      <c r="C46" s="27">
        <v>16</v>
      </c>
      <c r="D46" s="28">
        <f>'vazne 2.preteky'!E19</f>
        <v>4460</v>
      </c>
      <c r="E46" s="32">
        <f>'vazne 2.preteky'!G19</f>
        <v>9</v>
      </c>
      <c r="F46" s="27">
        <v>8</v>
      </c>
      <c r="G46" s="28">
        <f>'vazne 2.preteky'!N11</f>
        <v>4930</v>
      </c>
      <c r="H46" s="32">
        <f>'vazne 2.preteky'!O11</f>
        <v>5</v>
      </c>
      <c r="I46" s="27">
        <v>6</v>
      </c>
      <c r="J46" s="28">
        <f>'vazne 2.preteky'!W9</f>
        <v>2960</v>
      </c>
      <c r="K46" s="32">
        <f>'vazne 2.preteky'!X9</f>
        <v>13</v>
      </c>
      <c r="L46" s="27">
        <v>2</v>
      </c>
      <c r="M46" s="28">
        <f>'vazne 2.preteky'!AF5</f>
        <v>8480</v>
      </c>
      <c r="N46" s="32">
        <f>'vazne 2.preteky'!AG5</f>
        <v>6</v>
      </c>
      <c r="O46" s="163"/>
      <c r="P46" s="165"/>
      <c r="Q46" s="198"/>
      <c r="T46" s="192"/>
      <c r="U46" s="194"/>
      <c r="V46" s="196"/>
    </row>
    <row r="47" spans="1:52" ht="18" customHeight="1" x14ac:dyDescent="0.15">
      <c r="A47" s="156">
        <v>22</v>
      </c>
      <c r="B47" s="158" t="str">
        <f>'Zoznam tímov a pretekárov'!A45</f>
        <v>Senec - Energofish</v>
      </c>
      <c r="C47" s="160" t="s">
        <v>253</v>
      </c>
      <c r="D47" s="161"/>
      <c r="E47" s="81"/>
      <c r="F47" s="160" t="s">
        <v>252</v>
      </c>
      <c r="G47" s="161"/>
      <c r="H47" s="81"/>
      <c r="I47" s="160" t="s">
        <v>251</v>
      </c>
      <c r="J47" s="161"/>
      <c r="K47" s="81"/>
      <c r="L47" s="160" t="s">
        <v>254</v>
      </c>
      <c r="M47" s="161"/>
      <c r="N47" s="81"/>
      <c r="O47" s="162">
        <f t="shared" si="25"/>
        <v>26</v>
      </c>
      <c r="P47" s="164">
        <f t="shared" si="26"/>
        <v>23590</v>
      </c>
      <c r="Q47" s="197">
        <f>AD27</f>
        <v>12</v>
      </c>
      <c r="T47" s="191">
        <f>O47+'družstvá 1.preteky'!O47</f>
        <v>61.5</v>
      </c>
      <c r="U47" s="193">
        <f>P47+'družstvá 1.preteky'!P47</f>
        <v>39310</v>
      </c>
      <c r="V47" s="195">
        <f>AZ27</f>
        <v>14</v>
      </c>
    </row>
    <row r="48" spans="1:52" ht="18" customHeight="1" thickBot="1" x14ac:dyDescent="0.2">
      <c r="A48" s="157"/>
      <c r="B48" s="159"/>
      <c r="C48" s="27">
        <v>2</v>
      </c>
      <c r="D48" s="28">
        <f>'vazne 2.preteky'!E5</f>
        <v>10340</v>
      </c>
      <c r="E48" s="32">
        <f>'vazne 2.preteky'!G5</f>
        <v>5</v>
      </c>
      <c r="F48" s="27">
        <v>6</v>
      </c>
      <c r="G48" s="28">
        <f>'vazne 2.preteky'!N9</f>
        <v>3510</v>
      </c>
      <c r="H48" s="32">
        <f>'vazne 2.preteky'!O9</f>
        <v>8</v>
      </c>
      <c r="I48" s="27">
        <v>23</v>
      </c>
      <c r="J48" s="28">
        <f>'vazne 2.preteky'!W26</f>
        <v>4100</v>
      </c>
      <c r="K48" s="32">
        <f>'vazne 2.preteky'!X26</f>
        <v>6</v>
      </c>
      <c r="L48" s="27">
        <v>5</v>
      </c>
      <c r="M48" s="28">
        <f>'vazne 2.preteky'!AF8</f>
        <v>5640</v>
      </c>
      <c r="N48" s="32">
        <f>'vazne 2.preteky'!AG8</f>
        <v>7</v>
      </c>
      <c r="O48" s="163"/>
      <c r="P48" s="165"/>
      <c r="Q48" s="198"/>
      <c r="T48" s="192"/>
      <c r="U48" s="194"/>
      <c r="V48" s="196"/>
    </row>
    <row r="49" spans="1:22" ht="18" customHeight="1" x14ac:dyDescent="0.15">
      <c r="A49" s="156">
        <v>23</v>
      </c>
      <c r="B49" s="158" t="str">
        <f>'Zoznam tímov a pretekárov'!A47</f>
        <v>Dunajská Streda  Szenzal</v>
      </c>
      <c r="C49" s="160" t="s">
        <v>256</v>
      </c>
      <c r="D49" s="161"/>
      <c r="E49" s="81"/>
      <c r="F49" s="160" t="s">
        <v>274</v>
      </c>
      <c r="G49" s="161"/>
      <c r="H49" s="81"/>
      <c r="I49" s="160" t="s">
        <v>259</v>
      </c>
      <c r="J49" s="161"/>
      <c r="K49" s="81"/>
      <c r="L49" s="160" t="s">
        <v>257</v>
      </c>
      <c r="M49" s="161"/>
      <c r="N49" s="81"/>
      <c r="O49" s="162">
        <f t="shared" si="25"/>
        <v>21</v>
      </c>
      <c r="P49" s="164">
        <f t="shared" si="26"/>
        <v>30390</v>
      </c>
      <c r="Q49" s="197">
        <f>AD28</f>
        <v>7</v>
      </c>
      <c r="T49" s="191">
        <f>O49+'družstvá 1.preteky'!O49</f>
        <v>44</v>
      </c>
      <c r="U49" s="193">
        <f>P49+'družstvá 1.preteky'!P49</f>
        <v>58440</v>
      </c>
      <c r="V49" s="195">
        <f>AZ28</f>
        <v>8</v>
      </c>
    </row>
    <row r="50" spans="1:22" ht="18" customHeight="1" thickBot="1" x14ac:dyDescent="0.2">
      <c r="A50" s="157"/>
      <c r="B50" s="159"/>
      <c r="C50" s="27">
        <v>21</v>
      </c>
      <c r="D50" s="28">
        <f>'vazne 2.preteky'!E24</f>
        <v>6560</v>
      </c>
      <c r="E50" s="32">
        <f>'vazne 2.preteky'!G24</f>
        <v>7</v>
      </c>
      <c r="F50" s="27">
        <v>7</v>
      </c>
      <c r="G50" s="28">
        <f>'vazne 2.preteky'!N10</f>
        <v>11610</v>
      </c>
      <c r="H50" s="32">
        <f>'vazne 2.preteky'!O10</f>
        <v>1</v>
      </c>
      <c r="I50" s="27">
        <v>8</v>
      </c>
      <c r="J50" s="28">
        <f>'vazne 2.preteky'!W11</f>
        <v>3700</v>
      </c>
      <c r="K50" s="32">
        <f>'vazne 2.preteky'!X11</f>
        <v>8</v>
      </c>
      <c r="L50" s="27">
        <v>4</v>
      </c>
      <c r="M50" s="28">
        <f>'vazne 2.preteky'!AF7</f>
        <v>8520</v>
      </c>
      <c r="N50" s="32">
        <f>'vazne 2.preteky'!AG7</f>
        <v>5</v>
      </c>
      <c r="O50" s="163"/>
      <c r="P50" s="165"/>
      <c r="Q50" s="198"/>
      <c r="T50" s="192"/>
      <c r="U50" s="194"/>
      <c r="V50" s="196"/>
    </row>
    <row r="51" spans="1:22" ht="18" customHeight="1" x14ac:dyDescent="0.15">
      <c r="A51" s="156">
        <v>24</v>
      </c>
      <c r="B51" s="158" t="str">
        <f>'Zoznam tímov a pretekárov'!A49</f>
        <v>Dunajská Lužná MVDY</v>
      </c>
      <c r="C51" s="160" t="s">
        <v>262</v>
      </c>
      <c r="D51" s="161"/>
      <c r="E51" s="81"/>
      <c r="F51" s="160" t="s">
        <v>264</v>
      </c>
      <c r="G51" s="161"/>
      <c r="H51" s="81"/>
      <c r="I51" s="160" t="s">
        <v>261</v>
      </c>
      <c r="J51" s="161"/>
      <c r="K51" s="81"/>
      <c r="L51" s="160" t="s">
        <v>263</v>
      </c>
      <c r="M51" s="161"/>
      <c r="N51" s="81"/>
      <c r="O51" s="162">
        <f t="shared" si="25"/>
        <v>21</v>
      </c>
      <c r="P51" s="164">
        <f t="shared" si="26"/>
        <v>28090</v>
      </c>
      <c r="Q51" s="197">
        <f>AD29</f>
        <v>8</v>
      </c>
      <c r="T51" s="191">
        <f>O51+'družstvá 1.preteky'!O51</f>
        <v>42.5</v>
      </c>
      <c r="U51" s="193">
        <f>P51+'družstvá 1.preteky'!P51</f>
        <v>57380</v>
      </c>
      <c r="V51" s="195">
        <f>AZ29</f>
        <v>6</v>
      </c>
    </row>
    <row r="52" spans="1:22" ht="18" customHeight="1" thickBot="1" x14ac:dyDescent="0.2">
      <c r="A52" s="157"/>
      <c r="B52" s="159"/>
      <c r="C52" s="27">
        <v>23</v>
      </c>
      <c r="D52" s="28">
        <f>'vazne 2.preteky'!E26</f>
        <v>5760</v>
      </c>
      <c r="E52" s="32">
        <f>'vazne 2.preteky'!G26</f>
        <v>8</v>
      </c>
      <c r="F52" s="27">
        <v>19</v>
      </c>
      <c r="G52" s="28">
        <f>'vazne 2.preteky'!N22</f>
        <v>8310</v>
      </c>
      <c r="H52" s="32">
        <f>'vazne 2.preteky'!O22</f>
        <v>4</v>
      </c>
      <c r="I52" s="27">
        <v>5</v>
      </c>
      <c r="J52" s="28">
        <f>'vazne 2.preteky'!W8</f>
        <v>6620</v>
      </c>
      <c r="K52" s="32">
        <f>'vazne 2.preteky'!X8</f>
        <v>3</v>
      </c>
      <c r="L52" s="27">
        <v>15</v>
      </c>
      <c r="M52" s="28">
        <f>'vazne 2.preteky'!AF18</f>
        <v>7400</v>
      </c>
      <c r="N52" s="32">
        <f>'vazne 2.preteky'!AG18</f>
        <v>6</v>
      </c>
      <c r="O52" s="163"/>
      <c r="P52" s="165"/>
      <c r="Q52" s="198"/>
      <c r="T52" s="192"/>
      <c r="U52" s="194"/>
      <c r="V52" s="196"/>
    </row>
    <row r="53" spans="1:22" ht="18" customHeight="1" x14ac:dyDescent="0.15">
      <c r="A53" s="156">
        <v>25</v>
      </c>
      <c r="B53" s="158" t="str">
        <f>'Zoznam tímov a pretekárov'!A51</f>
        <v>I.</v>
      </c>
      <c r="C53" s="160" t="s">
        <v>267</v>
      </c>
      <c r="D53" s="161"/>
      <c r="E53" s="81"/>
      <c r="F53" s="160" t="s">
        <v>269</v>
      </c>
      <c r="G53" s="161"/>
      <c r="H53" s="81"/>
      <c r="I53" s="160" t="s">
        <v>270</v>
      </c>
      <c r="J53" s="161"/>
      <c r="K53" s="81"/>
      <c r="L53" s="160" t="s">
        <v>275</v>
      </c>
      <c r="M53" s="161"/>
      <c r="N53" s="81"/>
      <c r="O53" s="162">
        <v>100</v>
      </c>
      <c r="P53" s="164">
        <f t="shared" si="26"/>
        <v>26630</v>
      </c>
      <c r="Q53" s="197">
        <f>AD30</f>
        <v>25</v>
      </c>
      <c r="T53" s="191">
        <v>200</v>
      </c>
      <c r="U53" s="193">
        <f>P53+'družstvá 1.preteky'!P53</f>
        <v>26630</v>
      </c>
      <c r="V53" s="195">
        <f>AZ30</f>
        <v>25</v>
      </c>
    </row>
    <row r="54" spans="1:22" ht="18" customHeight="1" thickBot="1" x14ac:dyDescent="0.2">
      <c r="A54" s="157"/>
      <c r="B54" s="159"/>
      <c r="C54" s="27">
        <v>24</v>
      </c>
      <c r="D54" s="28">
        <f>'vazne 2.preteky'!E27</f>
        <v>7200</v>
      </c>
      <c r="E54" s="32">
        <f>'vazne 2.preteky'!G27</f>
        <v>6</v>
      </c>
      <c r="F54" s="27">
        <v>18</v>
      </c>
      <c r="G54" s="28">
        <f>'vazne 2.preteky'!N21</f>
        <v>6910</v>
      </c>
      <c r="H54" s="32">
        <f>'vazne 2.preteky'!O21</f>
        <v>6</v>
      </c>
      <c r="I54" s="27">
        <v>21</v>
      </c>
      <c r="J54" s="28">
        <f>'vazne 2.preteky'!W24</f>
        <v>11980</v>
      </c>
      <c r="K54" s="32">
        <f>'vazne 2.preteky'!X24</f>
        <v>1</v>
      </c>
      <c r="L54" s="27">
        <v>6</v>
      </c>
      <c r="M54" s="28">
        <f>'vazne 2.preteky'!AF9</f>
        <v>540</v>
      </c>
      <c r="N54" s="32">
        <f>'vazne 2.preteky'!AG9</f>
        <v>13</v>
      </c>
      <c r="O54" s="163"/>
      <c r="P54" s="165"/>
      <c r="Q54" s="198"/>
      <c r="T54" s="192"/>
      <c r="U54" s="194"/>
      <c r="V54" s="196"/>
    </row>
    <row r="55" spans="1:22" ht="18" customHeight="1" x14ac:dyDescent="0.15">
      <c r="A55" s="156">
        <v>26</v>
      </c>
      <c r="B55" s="158" t="str">
        <f>'Zoznam tímov a pretekárov'!A53</f>
        <v>II</v>
      </c>
      <c r="C55" s="160" t="s">
        <v>268</v>
      </c>
      <c r="D55" s="161"/>
      <c r="E55" s="81"/>
      <c r="F55" s="160" t="s">
        <v>273</v>
      </c>
      <c r="G55" s="161"/>
      <c r="H55" s="81"/>
      <c r="I55" s="160" t="s">
        <v>272</v>
      </c>
      <c r="J55" s="161"/>
      <c r="K55" s="81"/>
      <c r="L55" s="160" t="s">
        <v>312</v>
      </c>
      <c r="M55" s="161"/>
      <c r="N55" s="81"/>
      <c r="O55" s="162">
        <v>100</v>
      </c>
      <c r="P55" s="164">
        <f t="shared" si="26"/>
        <v>9290</v>
      </c>
      <c r="Q55" s="197">
        <f>AD31</f>
        <v>26</v>
      </c>
      <c r="T55" s="191">
        <v>200</v>
      </c>
      <c r="U55" s="193">
        <f>P55+'družstvá 1.preteky'!P55</f>
        <v>9290</v>
      </c>
      <c r="V55" s="195">
        <f>AZ31</f>
        <v>26</v>
      </c>
    </row>
    <row r="56" spans="1:22" ht="18" customHeight="1" thickBot="1" x14ac:dyDescent="0.2">
      <c r="A56" s="157"/>
      <c r="B56" s="159"/>
      <c r="C56" s="27">
        <v>13</v>
      </c>
      <c r="D56" s="28">
        <f>'vazne 2.preteky'!E16</f>
        <v>2340</v>
      </c>
      <c r="E56" s="32">
        <f>'vazne 2.preteky'!G16</f>
        <v>12</v>
      </c>
      <c r="F56" s="27">
        <v>11</v>
      </c>
      <c r="G56" s="28">
        <f>'vazne 2.preteky'!N14</f>
        <v>1090</v>
      </c>
      <c r="H56" s="32">
        <f>'vazne 2.preteky'!O14</f>
        <v>13</v>
      </c>
      <c r="I56" s="27">
        <v>13</v>
      </c>
      <c r="J56" s="28">
        <f>'vazne 2.preteky'!W16</f>
        <v>2980</v>
      </c>
      <c r="K56" s="32">
        <f>'vazne 2.preteky'!X16</f>
        <v>12</v>
      </c>
      <c r="L56" s="27">
        <v>26</v>
      </c>
      <c r="M56" s="28">
        <f>'vazne 2.preteky'!AF16</f>
        <v>2880</v>
      </c>
      <c r="N56" s="32">
        <v>10</v>
      </c>
      <c r="O56" s="163"/>
      <c r="P56" s="165"/>
      <c r="Q56" s="198"/>
      <c r="T56" s="192"/>
      <c r="U56" s="194"/>
      <c r="V56" s="196"/>
    </row>
    <row r="57" spans="1:22" ht="18" hidden="1" customHeight="1" x14ac:dyDescent="0.15">
      <c r="A57" s="156">
        <v>27</v>
      </c>
      <c r="B57" s="158" t="str">
        <f>'Zoznam tímov a pretekárov'!A55</f>
        <v>III</v>
      </c>
      <c r="C57" s="160" t="s">
        <v>277</v>
      </c>
      <c r="D57" s="161"/>
      <c r="E57" s="81"/>
      <c r="F57" s="160" t="s">
        <v>42</v>
      </c>
      <c r="G57" s="161"/>
      <c r="H57" s="81"/>
      <c r="I57" s="160" t="s">
        <v>278</v>
      </c>
      <c r="J57" s="161"/>
      <c r="K57" s="81"/>
      <c r="L57" s="160" t="s">
        <v>279</v>
      </c>
      <c r="M57" s="161"/>
      <c r="N57" s="81"/>
      <c r="O57" s="162">
        <v>100</v>
      </c>
      <c r="P57" s="164">
        <f t="shared" si="26"/>
        <v>-8</v>
      </c>
      <c r="Q57" s="197">
        <f>AD32</f>
        <v>27</v>
      </c>
      <c r="T57" s="191">
        <f>O57+'družstvá 1.preteky'!O57</f>
        <v>300</v>
      </c>
      <c r="U57" s="193">
        <f>P57+'družstvá 1.preteky'!P57</f>
        <v>-16</v>
      </c>
      <c r="V57" s="195">
        <f>AZ32</f>
        <v>27</v>
      </c>
    </row>
    <row r="58" spans="1:22" ht="18" hidden="1" customHeight="1" thickBot="1" x14ac:dyDescent="0.2">
      <c r="A58" s="157"/>
      <c r="B58" s="159"/>
      <c r="C58" s="27">
        <v>27</v>
      </c>
      <c r="D58" s="28">
        <v>-2</v>
      </c>
      <c r="E58" s="32">
        <f>IF(ISBLANK(D58),0,IF(ISBLANK(C57),0,IF(E57 = "D",MAX($A$5:$A$40) + 1,AH32)))</f>
        <v>28.5</v>
      </c>
      <c r="F58" s="27">
        <v>27</v>
      </c>
      <c r="G58" s="28">
        <v>-2</v>
      </c>
      <c r="H58" s="32">
        <f>IF(ISBLANK(G58),0,IF(ISBLANK(F57),0,IF(H57 = "D",MAX($A$5:$A$40) + 1,AL32)))</f>
        <v>28.5</v>
      </c>
      <c r="I58" s="27">
        <v>27</v>
      </c>
      <c r="J58" s="28">
        <v>-2</v>
      </c>
      <c r="K58" s="32">
        <f>IF(ISBLANK(J58),0,IF(ISBLANK(I57),0,IF(K57 = "D",MAX($A$5:$A$40) + 1,AP32)))</f>
        <v>28.5</v>
      </c>
      <c r="L58" s="27">
        <v>27</v>
      </c>
      <c r="M58" s="28">
        <v>-2</v>
      </c>
      <c r="N58" s="32">
        <f>IF(ISBLANK(M58),0,IF(ISBLANK(L57),0,IF(N57 = "D",MAX($A$5:$A$64) + 1,AT32)))</f>
        <v>28.5</v>
      </c>
      <c r="O58" s="163"/>
      <c r="P58" s="165"/>
      <c r="Q58" s="198"/>
      <c r="T58" s="192"/>
      <c r="U58" s="194"/>
      <c r="V58" s="196"/>
    </row>
    <row r="59" spans="1:22" ht="18" hidden="1" customHeight="1" x14ac:dyDescent="0.15">
      <c r="A59" s="156">
        <v>28</v>
      </c>
      <c r="B59" s="158">
        <f>'Zoznam tímov a pretekárov'!A57</f>
        <v>0</v>
      </c>
      <c r="C59" s="160" t="s">
        <v>283</v>
      </c>
      <c r="D59" s="161"/>
      <c r="E59" s="81"/>
      <c r="F59" s="160" t="s">
        <v>282</v>
      </c>
      <c r="G59" s="161"/>
      <c r="H59" s="81"/>
      <c r="I59" s="160" t="s">
        <v>281</v>
      </c>
      <c r="J59" s="161"/>
      <c r="K59" s="81"/>
      <c r="L59" s="160" t="s">
        <v>280</v>
      </c>
      <c r="M59" s="161"/>
      <c r="N59" s="81"/>
      <c r="O59" s="162">
        <v>100</v>
      </c>
      <c r="P59" s="164">
        <f t="shared" si="26"/>
        <v>-8</v>
      </c>
      <c r="Q59" s="197">
        <f>AD33</f>
        <v>27</v>
      </c>
      <c r="T59" s="191">
        <f>O59+'družstvá 1.preteky'!O59</f>
        <v>300</v>
      </c>
      <c r="U59" s="193">
        <f>P59+'družstvá 1.preteky'!P59</f>
        <v>-16</v>
      </c>
      <c r="V59" s="195">
        <f>AZ33</f>
        <v>27</v>
      </c>
    </row>
    <row r="60" spans="1:22" ht="18" hidden="1" customHeight="1" thickBot="1" x14ac:dyDescent="0.2">
      <c r="A60" s="157"/>
      <c r="B60" s="159"/>
      <c r="C60" s="27">
        <v>28</v>
      </c>
      <c r="D60" s="28">
        <v>-2</v>
      </c>
      <c r="E60" s="32">
        <f>IF(ISBLANK(D60),0,IF(ISBLANK(C59),0,IF(E59 = "D",MAX($A$5:$A$40) + 1,AH33)))</f>
        <v>28.5</v>
      </c>
      <c r="F60" s="27">
        <v>28</v>
      </c>
      <c r="G60" s="28">
        <v>-2</v>
      </c>
      <c r="H60" s="32">
        <f>IF(ISBLANK(G60),0,IF(ISBLANK(F59),0,IF(H59 = "D",MAX($A$5:$A$40) + 1,AL33)))</f>
        <v>28.5</v>
      </c>
      <c r="I60" s="27">
        <v>28</v>
      </c>
      <c r="J60" s="28">
        <v>-2</v>
      </c>
      <c r="K60" s="32">
        <f>IF(ISBLANK(J60),0,IF(ISBLANK(I59),0,IF(K59 = "D",MAX($A$5:$A$40) + 1,AP33)))</f>
        <v>28.5</v>
      </c>
      <c r="L60" s="27">
        <v>28</v>
      </c>
      <c r="M60" s="28">
        <v>-2</v>
      </c>
      <c r="N60" s="32">
        <f>IF(ISBLANK(M60),0,IF(ISBLANK(L59),0,IF(N59 = "D",MAX($A$5:$A$64) + 1,AT33)))</f>
        <v>28.5</v>
      </c>
      <c r="O60" s="163"/>
      <c r="P60" s="165"/>
      <c r="Q60" s="198"/>
      <c r="T60" s="192"/>
      <c r="U60" s="194"/>
      <c r="V60" s="196"/>
    </row>
    <row r="61" spans="1:22" ht="18" hidden="1" customHeight="1" x14ac:dyDescent="0.15">
      <c r="A61" s="156">
        <v>29</v>
      </c>
      <c r="B61" s="158">
        <f>'Zoznam tímov a pretekárov'!A59</f>
        <v>0</v>
      </c>
      <c r="C61" s="160" t="s">
        <v>284</v>
      </c>
      <c r="D61" s="161"/>
      <c r="E61" s="81"/>
      <c r="F61" s="160" t="s">
        <v>285</v>
      </c>
      <c r="G61" s="161"/>
      <c r="H61" s="81"/>
      <c r="I61" s="160" t="s">
        <v>286</v>
      </c>
      <c r="J61" s="161"/>
      <c r="K61" s="81"/>
      <c r="L61" s="160" t="s">
        <v>287</v>
      </c>
      <c r="M61" s="161"/>
      <c r="N61" s="81"/>
      <c r="O61" s="162">
        <v>100</v>
      </c>
      <c r="P61" s="164">
        <f t="shared" si="26"/>
        <v>-8</v>
      </c>
      <c r="Q61" s="197">
        <f>AD34</f>
        <v>27</v>
      </c>
      <c r="T61" s="191">
        <f>O61+'družstvá 1.preteky'!O61</f>
        <v>300</v>
      </c>
      <c r="U61" s="193">
        <f>P61+'družstvá 1.preteky'!P61</f>
        <v>-16</v>
      </c>
      <c r="V61" s="195">
        <f>AZ34</f>
        <v>27</v>
      </c>
    </row>
    <row r="62" spans="1:22" ht="18" hidden="1" customHeight="1" thickBot="1" x14ac:dyDescent="0.2">
      <c r="A62" s="157"/>
      <c r="B62" s="159"/>
      <c r="C62" s="27">
        <v>29</v>
      </c>
      <c r="D62" s="28">
        <v>-2</v>
      </c>
      <c r="E62" s="32">
        <f>IF(ISBLANK(D62),0,IF(ISBLANK(C61),0,IF(E61 = "D",MAX($A$5:$A$40) + 1,AH34)))</f>
        <v>28.5</v>
      </c>
      <c r="F62" s="27">
        <v>29</v>
      </c>
      <c r="G62" s="28">
        <v>-2</v>
      </c>
      <c r="H62" s="32">
        <f>IF(ISBLANK(G62),0,IF(ISBLANK(F61),0,IF(H61 = "D",MAX($A$5:$A$40) + 1,AL34)))</f>
        <v>28.5</v>
      </c>
      <c r="I62" s="27">
        <v>29</v>
      </c>
      <c r="J62" s="28">
        <v>-2</v>
      </c>
      <c r="K62" s="32">
        <f>IF(ISBLANK(J62),0,IF(ISBLANK(I61),0,IF(K61 = "D",MAX($A$5:$A$40) + 1,AP34)))</f>
        <v>28.5</v>
      </c>
      <c r="L62" s="27">
        <v>29</v>
      </c>
      <c r="M62" s="28">
        <v>-2</v>
      </c>
      <c r="N62" s="32">
        <f>IF(ISBLANK(M62),0,IF(ISBLANK(L61),0,IF(N61 = "D",MAX($A$5:$A$64) + 1,AT34)))</f>
        <v>28.5</v>
      </c>
      <c r="O62" s="163"/>
      <c r="P62" s="165"/>
      <c r="Q62" s="198"/>
      <c r="T62" s="192"/>
      <c r="U62" s="194"/>
      <c r="V62" s="196"/>
    </row>
    <row r="63" spans="1:22" ht="18" hidden="1" customHeight="1" x14ac:dyDescent="0.15">
      <c r="A63" s="156">
        <v>30</v>
      </c>
      <c r="B63" s="158">
        <f>'Zoznam tímov a pretekárov'!A61</f>
        <v>0</v>
      </c>
      <c r="C63" s="160" t="s">
        <v>288</v>
      </c>
      <c r="D63" s="161"/>
      <c r="E63" s="81"/>
      <c r="F63" s="160" t="s">
        <v>289</v>
      </c>
      <c r="G63" s="161"/>
      <c r="H63" s="81"/>
      <c r="I63" s="160" t="s">
        <v>290</v>
      </c>
      <c r="J63" s="161"/>
      <c r="K63" s="81"/>
      <c r="L63" s="160" t="s">
        <v>291</v>
      </c>
      <c r="M63" s="161"/>
      <c r="N63" s="81"/>
      <c r="O63" s="162">
        <v>100</v>
      </c>
      <c r="P63" s="164">
        <f t="shared" si="26"/>
        <v>-8</v>
      </c>
      <c r="Q63" s="197">
        <f>AD35</f>
        <v>27</v>
      </c>
      <c r="T63" s="191">
        <f>O63+'družstvá 1.preteky'!O63</f>
        <v>300</v>
      </c>
      <c r="U63" s="193">
        <f>P63+'družstvá 1.preteky'!P63</f>
        <v>-16</v>
      </c>
      <c r="V63" s="195">
        <f>AZ35</f>
        <v>27</v>
      </c>
    </row>
    <row r="64" spans="1:22" ht="18" hidden="1" customHeight="1" thickBot="1" x14ac:dyDescent="0.2">
      <c r="A64" s="157"/>
      <c r="B64" s="159"/>
      <c r="C64" s="27">
        <v>30</v>
      </c>
      <c r="D64" s="28">
        <v>-2</v>
      </c>
      <c r="E64" s="32">
        <f>IF(ISBLANK(D64),0,IF(ISBLANK(C63),0,IF(E63 = "D",MAX($A$5:$A$40) + 1,AH35)))</f>
        <v>28.5</v>
      </c>
      <c r="F64" s="27">
        <v>30</v>
      </c>
      <c r="G64" s="28">
        <v>-2</v>
      </c>
      <c r="H64" s="32">
        <f>IF(ISBLANK(G64),0,IF(ISBLANK(F63),0,IF(H63 = "D",MAX($A$5:$A$40) + 1,AL35)))</f>
        <v>28.5</v>
      </c>
      <c r="I64" s="27">
        <v>30</v>
      </c>
      <c r="J64" s="28">
        <v>-2</v>
      </c>
      <c r="K64" s="32">
        <f>IF(ISBLANK(J64),0,IF(ISBLANK(I63),0,IF(K63 = "D",MAX($A$5:$A$40) + 1,AP35)))</f>
        <v>28.5</v>
      </c>
      <c r="L64" s="27">
        <v>30</v>
      </c>
      <c r="M64" s="28">
        <v>-2</v>
      </c>
      <c r="N64" s="32">
        <f>IF(ISBLANK(M64),0,IF(ISBLANK(L63),0,IF(N63 = "D",MAX($A$5:$A$64) + 1,AT35)))</f>
        <v>28.5</v>
      </c>
      <c r="O64" s="163"/>
      <c r="P64" s="165"/>
      <c r="Q64" s="198"/>
      <c r="T64" s="192"/>
      <c r="U64" s="194"/>
      <c r="V64" s="196"/>
    </row>
    <row r="65" spans="1:17" ht="14.25" x14ac:dyDescent="0.15">
      <c r="A65" s="199">
        <v>77</v>
      </c>
      <c r="B65" s="199"/>
      <c r="C65" s="199"/>
      <c r="D65" s="199"/>
      <c r="E65" s="199"/>
      <c r="F65" s="199"/>
      <c r="G65" s="199"/>
      <c r="H65" s="199"/>
      <c r="I65" s="199"/>
      <c r="J65" s="199"/>
      <c r="K65" s="199"/>
      <c r="L65" s="199"/>
      <c r="M65" s="199"/>
      <c r="N65" s="199"/>
      <c r="O65" s="199"/>
      <c r="P65" s="199"/>
      <c r="Q65" s="199"/>
    </row>
  </sheetData>
  <sheetProtection selectLockedCells="1"/>
  <mergeCells count="411">
    <mergeCell ref="T59:T60"/>
    <mergeCell ref="U59:U60"/>
    <mergeCell ref="V59:V60"/>
    <mergeCell ref="T61:T62"/>
    <mergeCell ref="U61:U62"/>
    <mergeCell ref="V61:V62"/>
    <mergeCell ref="T63:T64"/>
    <mergeCell ref="U63:U64"/>
    <mergeCell ref="V63:V64"/>
    <mergeCell ref="T53:T54"/>
    <mergeCell ref="U53:U54"/>
    <mergeCell ref="V53:V54"/>
    <mergeCell ref="T55:T56"/>
    <mergeCell ref="U55:U56"/>
    <mergeCell ref="V55:V56"/>
    <mergeCell ref="T57:T58"/>
    <mergeCell ref="U57:U58"/>
    <mergeCell ref="V57:V58"/>
    <mergeCell ref="T47:T48"/>
    <mergeCell ref="U47:U48"/>
    <mergeCell ref="V47:V48"/>
    <mergeCell ref="T49:T50"/>
    <mergeCell ref="U49:U50"/>
    <mergeCell ref="V49:V50"/>
    <mergeCell ref="T51:T52"/>
    <mergeCell ref="U51:U52"/>
    <mergeCell ref="V51:V52"/>
    <mergeCell ref="A63:A64"/>
    <mergeCell ref="B63:B64"/>
    <mergeCell ref="C63:D63"/>
    <mergeCell ref="F63:G63"/>
    <mergeCell ref="I63:J63"/>
    <mergeCell ref="L63:M63"/>
    <mergeCell ref="O63:O64"/>
    <mergeCell ref="P63:P64"/>
    <mergeCell ref="Q63:Q64"/>
    <mergeCell ref="A61:A62"/>
    <mergeCell ref="B61:B62"/>
    <mergeCell ref="C61:D61"/>
    <mergeCell ref="F61:G61"/>
    <mergeCell ref="I61:J61"/>
    <mergeCell ref="L61:M61"/>
    <mergeCell ref="O61:O62"/>
    <mergeCell ref="P61:P62"/>
    <mergeCell ref="Q61:Q62"/>
    <mergeCell ref="A59:A60"/>
    <mergeCell ref="B59:B60"/>
    <mergeCell ref="C59:D59"/>
    <mergeCell ref="F59:G59"/>
    <mergeCell ref="I59:J59"/>
    <mergeCell ref="L59:M59"/>
    <mergeCell ref="O59:O60"/>
    <mergeCell ref="P59:P60"/>
    <mergeCell ref="Q59:Q60"/>
    <mergeCell ref="A57:A58"/>
    <mergeCell ref="B57:B58"/>
    <mergeCell ref="C57:D57"/>
    <mergeCell ref="F57:G57"/>
    <mergeCell ref="I57:J57"/>
    <mergeCell ref="L57:M57"/>
    <mergeCell ref="O57:O58"/>
    <mergeCell ref="P57:P58"/>
    <mergeCell ref="Q57:Q58"/>
    <mergeCell ref="A55:A56"/>
    <mergeCell ref="B55:B56"/>
    <mergeCell ref="C55:D55"/>
    <mergeCell ref="F55:G55"/>
    <mergeCell ref="I55:J55"/>
    <mergeCell ref="L55:M55"/>
    <mergeCell ref="O55:O56"/>
    <mergeCell ref="P55:P56"/>
    <mergeCell ref="Q55:Q56"/>
    <mergeCell ref="A53:A54"/>
    <mergeCell ref="B53:B54"/>
    <mergeCell ref="C53:D53"/>
    <mergeCell ref="F53:G53"/>
    <mergeCell ref="I53:J53"/>
    <mergeCell ref="L53:M53"/>
    <mergeCell ref="O53:O54"/>
    <mergeCell ref="P53:P54"/>
    <mergeCell ref="Q53:Q54"/>
    <mergeCell ref="A51:A52"/>
    <mergeCell ref="B51:B52"/>
    <mergeCell ref="C51:D51"/>
    <mergeCell ref="F51:G51"/>
    <mergeCell ref="I51:J51"/>
    <mergeCell ref="L51:M51"/>
    <mergeCell ref="O51:O52"/>
    <mergeCell ref="P51:P52"/>
    <mergeCell ref="Q51:Q52"/>
    <mergeCell ref="T29:T30"/>
    <mergeCell ref="U29:U30"/>
    <mergeCell ref="V29:V30"/>
    <mergeCell ref="C29:D29"/>
    <mergeCell ref="F29:G29"/>
    <mergeCell ref="I29:J29"/>
    <mergeCell ref="L29:M29"/>
    <mergeCell ref="A29:A30"/>
    <mergeCell ref="B29:B30"/>
    <mergeCell ref="O29:O30"/>
    <mergeCell ref="P29:P30"/>
    <mergeCell ref="Q29:Q30"/>
    <mergeCell ref="V15:V16"/>
    <mergeCell ref="T25:T26"/>
    <mergeCell ref="U25:U26"/>
    <mergeCell ref="V25:V26"/>
    <mergeCell ref="T27:T28"/>
    <mergeCell ref="U27:U28"/>
    <mergeCell ref="V27:V28"/>
    <mergeCell ref="T21:T22"/>
    <mergeCell ref="U21:U22"/>
    <mergeCell ref="V21:V22"/>
    <mergeCell ref="T23:T24"/>
    <mergeCell ref="U23:U24"/>
    <mergeCell ref="V23:V24"/>
    <mergeCell ref="AV2:AV4"/>
    <mergeCell ref="T5:T6"/>
    <mergeCell ref="U5:U6"/>
    <mergeCell ref="V5:V6"/>
    <mergeCell ref="T7:T8"/>
    <mergeCell ref="U7:U8"/>
    <mergeCell ref="V7:V8"/>
    <mergeCell ref="AP2:AP4"/>
    <mergeCell ref="AQ2:AQ4"/>
    <mergeCell ref="AR2:AR4"/>
    <mergeCell ref="AS2:AS4"/>
    <mergeCell ref="AT2:AT4"/>
    <mergeCell ref="AU2:AU4"/>
    <mergeCell ref="AJ2:AJ4"/>
    <mergeCell ref="AK2:AK4"/>
    <mergeCell ref="AL2:AL4"/>
    <mergeCell ref="AM2:AM4"/>
    <mergeCell ref="AN2:AN4"/>
    <mergeCell ref="AO2:AO4"/>
    <mergeCell ref="AD2:AD4"/>
    <mergeCell ref="AE2:AE4"/>
    <mergeCell ref="AF2:AF4"/>
    <mergeCell ref="AG2:AG4"/>
    <mergeCell ref="AH2:AH4"/>
    <mergeCell ref="T9:T10"/>
    <mergeCell ref="U9:U10"/>
    <mergeCell ref="V9:V10"/>
    <mergeCell ref="T11:T12"/>
    <mergeCell ref="Q25:Q26"/>
    <mergeCell ref="A27:A28"/>
    <mergeCell ref="B27:B28"/>
    <mergeCell ref="C27:D27"/>
    <mergeCell ref="F27:G27"/>
    <mergeCell ref="I27:J27"/>
    <mergeCell ref="L27:M27"/>
    <mergeCell ref="T17:T18"/>
    <mergeCell ref="U17:U18"/>
    <mergeCell ref="V17:V18"/>
    <mergeCell ref="T19:T20"/>
    <mergeCell ref="U19:U20"/>
    <mergeCell ref="V19:V20"/>
    <mergeCell ref="U11:U12"/>
    <mergeCell ref="V11:V12"/>
    <mergeCell ref="T13:T14"/>
    <mergeCell ref="U13:U14"/>
    <mergeCell ref="V13:V14"/>
    <mergeCell ref="T15:T16"/>
    <mergeCell ref="U15:U16"/>
    <mergeCell ref="AI2:AI4"/>
    <mergeCell ref="X2:X4"/>
    <mergeCell ref="Y2:Y4"/>
    <mergeCell ref="Z2:Z4"/>
    <mergeCell ref="AA2:AA4"/>
    <mergeCell ref="AB2:AB4"/>
    <mergeCell ref="AC2:AC4"/>
    <mergeCell ref="T1:V1"/>
    <mergeCell ref="T2:T4"/>
    <mergeCell ref="U2:U4"/>
    <mergeCell ref="V2:V4"/>
    <mergeCell ref="W2:W4"/>
    <mergeCell ref="O27:O28"/>
    <mergeCell ref="P27:P28"/>
    <mergeCell ref="Q27:Q28"/>
    <mergeCell ref="P23:P24"/>
    <mergeCell ref="Q23:Q24"/>
    <mergeCell ref="A25:A26"/>
    <mergeCell ref="B25:B26"/>
    <mergeCell ref="C25:D25"/>
    <mergeCell ref="F25:G25"/>
    <mergeCell ref="I25:J25"/>
    <mergeCell ref="L25:M25"/>
    <mergeCell ref="O25:O26"/>
    <mergeCell ref="P25:P26"/>
    <mergeCell ref="O21:O22"/>
    <mergeCell ref="P21:P22"/>
    <mergeCell ref="Q21:Q22"/>
    <mergeCell ref="A23:A24"/>
    <mergeCell ref="B23:B24"/>
    <mergeCell ref="C23:D23"/>
    <mergeCell ref="F23:G23"/>
    <mergeCell ref="I23:J23"/>
    <mergeCell ref="L23:M23"/>
    <mergeCell ref="O23:O24"/>
    <mergeCell ref="A21:A22"/>
    <mergeCell ref="B21:B22"/>
    <mergeCell ref="C21:D21"/>
    <mergeCell ref="F21:G21"/>
    <mergeCell ref="I21:J21"/>
    <mergeCell ref="L21:M21"/>
    <mergeCell ref="A19:A20"/>
    <mergeCell ref="B19:B20"/>
    <mergeCell ref="C19:D19"/>
    <mergeCell ref="F19:G19"/>
    <mergeCell ref="I19:J19"/>
    <mergeCell ref="L19:M19"/>
    <mergeCell ref="O19:O20"/>
    <mergeCell ref="P19:P20"/>
    <mergeCell ref="Q19:Q20"/>
    <mergeCell ref="A17:A18"/>
    <mergeCell ref="B17:B18"/>
    <mergeCell ref="C17:D17"/>
    <mergeCell ref="F17:G17"/>
    <mergeCell ref="I17:J17"/>
    <mergeCell ref="L17:M17"/>
    <mergeCell ref="O17:O18"/>
    <mergeCell ref="P17:P18"/>
    <mergeCell ref="Q17:Q18"/>
    <mergeCell ref="O13:O14"/>
    <mergeCell ref="P13:P14"/>
    <mergeCell ref="Q13:Q14"/>
    <mergeCell ref="A15:A16"/>
    <mergeCell ref="B15:B16"/>
    <mergeCell ref="C15:D15"/>
    <mergeCell ref="F15:G15"/>
    <mergeCell ref="I15:J15"/>
    <mergeCell ref="L15:M15"/>
    <mergeCell ref="O15:O16"/>
    <mergeCell ref="A13:A14"/>
    <mergeCell ref="B13:B14"/>
    <mergeCell ref="C13:D13"/>
    <mergeCell ref="F13:G13"/>
    <mergeCell ref="I13:J13"/>
    <mergeCell ref="L13:M13"/>
    <mergeCell ref="P15:P16"/>
    <mergeCell ref="Q15:Q16"/>
    <mergeCell ref="F9:G9"/>
    <mergeCell ref="I9:J9"/>
    <mergeCell ref="L9:M9"/>
    <mergeCell ref="O9:O10"/>
    <mergeCell ref="P9:P10"/>
    <mergeCell ref="Q9:Q10"/>
    <mergeCell ref="A11:A12"/>
    <mergeCell ref="B11:B12"/>
    <mergeCell ref="C11:D11"/>
    <mergeCell ref="F11:G11"/>
    <mergeCell ref="I11:J11"/>
    <mergeCell ref="L11:M11"/>
    <mergeCell ref="O11:O12"/>
    <mergeCell ref="P11:P12"/>
    <mergeCell ref="Q11:Q12"/>
    <mergeCell ref="AI5:AL5"/>
    <mergeCell ref="AM5:AP5"/>
    <mergeCell ref="AQ5:AT5"/>
    <mergeCell ref="A7:A8"/>
    <mergeCell ref="B7:B8"/>
    <mergeCell ref="C7:D7"/>
    <mergeCell ref="F7:G7"/>
    <mergeCell ref="I7:J7"/>
    <mergeCell ref="L7:M7"/>
    <mergeCell ref="O7:O8"/>
    <mergeCell ref="L5:M5"/>
    <mergeCell ref="O5:O6"/>
    <mergeCell ref="P5:P6"/>
    <mergeCell ref="Q5:Q6"/>
    <mergeCell ref="Y5:AD5"/>
    <mergeCell ref="AE5:AH5"/>
    <mergeCell ref="P7:P8"/>
    <mergeCell ref="Q7:Q8"/>
    <mergeCell ref="Q31:Q32"/>
    <mergeCell ref="A1:B1"/>
    <mergeCell ref="C1:Q1"/>
    <mergeCell ref="A2:A4"/>
    <mergeCell ref="B2:B4"/>
    <mergeCell ref="C2:E2"/>
    <mergeCell ref="F2:H2"/>
    <mergeCell ref="I2:K2"/>
    <mergeCell ref="L2:N2"/>
    <mergeCell ref="O2:O4"/>
    <mergeCell ref="P2:P4"/>
    <mergeCell ref="Q2:Q4"/>
    <mergeCell ref="C3:E3"/>
    <mergeCell ref="F3:H3"/>
    <mergeCell ref="I3:K3"/>
    <mergeCell ref="L3:N3"/>
    <mergeCell ref="A5:A6"/>
    <mergeCell ref="B5:B6"/>
    <mergeCell ref="C5:D5"/>
    <mergeCell ref="F5:G5"/>
    <mergeCell ref="I5:J5"/>
    <mergeCell ref="A9:A10"/>
    <mergeCell ref="B9:B10"/>
    <mergeCell ref="C9:D9"/>
    <mergeCell ref="A65:Q65"/>
    <mergeCell ref="T31:T32"/>
    <mergeCell ref="U31:U32"/>
    <mergeCell ref="V31:V32"/>
    <mergeCell ref="T35:T36"/>
    <mergeCell ref="U35:U36"/>
    <mergeCell ref="V35:V36"/>
    <mergeCell ref="A35:A36"/>
    <mergeCell ref="B35:B36"/>
    <mergeCell ref="C35:D35"/>
    <mergeCell ref="F35:G35"/>
    <mergeCell ref="I35:J35"/>
    <mergeCell ref="L35:M35"/>
    <mergeCell ref="O35:O36"/>
    <mergeCell ref="P35:P36"/>
    <mergeCell ref="Q35:Q36"/>
    <mergeCell ref="A31:A32"/>
    <mergeCell ref="B31:B32"/>
    <mergeCell ref="C31:D31"/>
    <mergeCell ref="F31:G31"/>
    <mergeCell ref="I31:J31"/>
    <mergeCell ref="L31:M31"/>
    <mergeCell ref="O31:O32"/>
    <mergeCell ref="P31:P32"/>
    <mergeCell ref="A37:A38"/>
    <mergeCell ref="B37:B38"/>
    <mergeCell ref="C37:D37"/>
    <mergeCell ref="F37:G37"/>
    <mergeCell ref="I37:J37"/>
    <mergeCell ref="L37:M37"/>
    <mergeCell ref="O37:O38"/>
    <mergeCell ref="P37:P38"/>
    <mergeCell ref="Q37:Q38"/>
    <mergeCell ref="A39:A40"/>
    <mergeCell ref="B39:B40"/>
    <mergeCell ref="C39:D39"/>
    <mergeCell ref="F39:G39"/>
    <mergeCell ref="I39:J39"/>
    <mergeCell ref="L39:M39"/>
    <mergeCell ref="O39:O40"/>
    <mergeCell ref="P39:P40"/>
    <mergeCell ref="Q39:Q40"/>
    <mergeCell ref="T33:T34"/>
    <mergeCell ref="U33:U34"/>
    <mergeCell ref="V33:V34"/>
    <mergeCell ref="A33:A34"/>
    <mergeCell ref="B33:B34"/>
    <mergeCell ref="C33:D33"/>
    <mergeCell ref="F33:G33"/>
    <mergeCell ref="I33:J33"/>
    <mergeCell ref="L33:M33"/>
    <mergeCell ref="O33:O34"/>
    <mergeCell ref="P33:P34"/>
    <mergeCell ref="Q33:Q34"/>
    <mergeCell ref="A41:A42"/>
    <mergeCell ref="B41:B42"/>
    <mergeCell ref="C41:D41"/>
    <mergeCell ref="F41:G41"/>
    <mergeCell ref="I41:J41"/>
    <mergeCell ref="L41:M41"/>
    <mergeCell ref="O41:O42"/>
    <mergeCell ref="P41:P42"/>
    <mergeCell ref="Q41:Q42"/>
    <mergeCell ref="A43:A44"/>
    <mergeCell ref="B43:B44"/>
    <mergeCell ref="C43:D43"/>
    <mergeCell ref="F43:G43"/>
    <mergeCell ref="I43:J43"/>
    <mergeCell ref="L43:M43"/>
    <mergeCell ref="O43:O44"/>
    <mergeCell ref="P43:P44"/>
    <mergeCell ref="Q43:Q44"/>
    <mergeCell ref="A45:A46"/>
    <mergeCell ref="B45:B46"/>
    <mergeCell ref="C45:D45"/>
    <mergeCell ref="F45:G45"/>
    <mergeCell ref="I45:J45"/>
    <mergeCell ref="L45:M45"/>
    <mergeCell ref="O45:O46"/>
    <mergeCell ref="P45:P46"/>
    <mergeCell ref="Q45:Q46"/>
    <mergeCell ref="A47:A48"/>
    <mergeCell ref="B47:B48"/>
    <mergeCell ref="C47:D47"/>
    <mergeCell ref="F47:G47"/>
    <mergeCell ref="I47:J47"/>
    <mergeCell ref="L47:M47"/>
    <mergeCell ref="O47:O48"/>
    <mergeCell ref="P47:P48"/>
    <mergeCell ref="Q47:Q48"/>
    <mergeCell ref="A49:A50"/>
    <mergeCell ref="B49:B50"/>
    <mergeCell ref="C49:D49"/>
    <mergeCell ref="F49:G49"/>
    <mergeCell ref="I49:J49"/>
    <mergeCell ref="L49:M49"/>
    <mergeCell ref="O49:O50"/>
    <mergeCell ref="P49:P50"/>
    <mergeCell ref="Q49:Q50"/>
    <mergeCell ref="T43:T44"/>
    <mergeCell ref="U43:U44"/>
    <mergeCell ref="V43:V44"/>
    <mergeCell ref="T45:T46"/>
    <mergeCell ref="U45:U46"/>
    <mergeCell ref="V45:V46"/>
    <mergeCell ref="T37:T38"/>
    <mergeCell ref="U37:U38"/>
    <mergeCell ref="V37:V38"/>
    <mergeCell ref="T39:T40"/>
    <mergeCell ref="U39:U40"/>
    <mergeCell ref="V39:V40"/>
    <mergeCell ref="T41:T42"/>
    <mergeCell ref="U41:U42"/>
    <mergeCell ref="V41:V42"/>
  </mergeCells>
  <conditionalFormatting sqref="H31 H33">
    <cfRule type="containsBlanks" dxfId="284" priority="227">
      <formula>LEN(TRIM(H31))=0</formula>
    </cfRule>
  </conditionalFormatting>
  <conditionalFormatting sqref="E31 E33">
    <cfRule type="containsBlanks" dxfId="283" priority="232">
      <formula>LEN(TRIM(E31))=0</formula>
    </cfRule>
  </conditionalFormatting>
  <conditionalFormatting sqref="C32:D32 L32:M32 K31 N31 F32:G32 I32:J32 C34:D34 L34:M34 K33 N33 F34:G34 I34:J34">
    <cfRule type="containsBlanks" dxfId="282" priority="236">
      <formula>LEN(TRIM(C31))=0</formula>
    </cfRule>
  </conditionalFormatting>
  <conditionalFormatting sqref="C31 C33">
    <cfRule type="containsBlanks" dxfId="281" priority="237">
      <formula>LEN(TRIM(C31))=0</formula>
    </cfRule>
  </conditionalFormatting>
  <conditionalFormatting sqref="F31 F33">
    <cfRule type="containsBlanks" dxfId="280" priority="238">
      <formula>LEN(TRIM(F31))=0</formula>
    </cfRule>
  </conditionalFormatting>
  <conditionalFormatting sqref="I31 I33">
    <cfRule type="containsBlanks" dxfId="279" priority="239">
      <formula>LEN(TRIM(I31))=0</formula>
    </cfRule>
  </conditionalFormatting>
  <conditionalFormatting sqref="L31 L33">
    <cfRule type="containsBlanks" dxfId="278" priority="240">
      <formula>LEN(TRIM(L31))=0</formula>
    </cfRule>
  </conditionalFormatting>
  <conditionalFormatting sqref="C36:D36 L36:M36 K35 N35 F36:G36 I36:J36">
    <cfRule type="containsBlanks" dxfId="277" priority="214">
      <formula>LEN(TRIM(C35))=0</formula>
    </cfRule>
  </conditionalFormatting>
  <conditionalFormatting sqref="C35">
    <cfRule type="containsBlanks" dxfId="276" priority="215">
      <formula>LEN(TRIM(C35))=0</formula>
    </cfRule>
  </conditionalFormatting>
  <conditionalFormatting sqref="F35">
    <cfRule type="containsBlanks" dxfId="275" priority="216">
      <formula>LEN(TRIM(F35))=0</formula>
    </cfRule>
  </conditionalFormatting>
  <conditionalFormatting sqref="I35">
    <cfRule type="containsBlanks" dxfId="274" priority="217">
      <formula>LEN(TRIM(I35))=0</formula>
    </cfRule>
  </conditionalFormatting>
  <conditionalFormatting sqref="L35">
    <cfRule type="containsBlanks" dxfId="273" priority="218">
      <formula>LEN(TRIM(L35))=0</formula>
    </cfRule>
  </conditionalFormatting>
  <conditionalFormatting sqref="E35">
    <cfRule type="containsBlanks" dxfId="272" priority="210">
      <formula>LEN(TRIM(E35))=0</formula>
    </cfRule>
  </conditionalFormatting>
  <conditionalFormatting sqref="E36">
    <cfRule type="containsBlanks" dxfId="271" priority="200">
      <formula>LEN(TRIM(E36))=0</formula>
    </cfRule>
  </conditionalFormatting>
  <conditionalFormatting sqref="H36">
    <cfRule type="containsBlanks" dxfId="270" priority="199">
      <formula>LEN(TRIM(H36))=0</formula>
    </cfRule>
  </conditionalFormatting>
  <conditionalFormatting sqref="K36">
    <cfRule type="containsBlanks" dxfId="269" priority="198">
      <formula>LEN(TRIM(K36))=0</formula>
    </cfRule>
  </conditionalFormatting>
  <conditionalFormatting sqref="N36">
    <cfRule type="containsBlanks" dxfId="268" priority="197">
      <formula>LEN(TRIM(N36))=0</formula>
    </cfRule>
  </conditionalFormatting>
  <conditionalFormatting sqref="C12:D12 C6:N6 C5 E5 H5 K5 N5 C8:D8 C10:D10 C14:D14 C16:D16 C18:D18 C20:D20 C22:D22 C24:D24 C26:D26 C28:D28 F28:G28 F26:G26 F24:G24 F22:G22 F20:G20 F18:G18 F16:G16 F14:G14 F10:G10 F8:G8 F12:G12 E7:E28 I12:J12 I8:J8 I10:J10 I14:J14 I16:J16 I18:J18 I20:J20 I22:J22 I24:J24 I26:J26 I28:J28 L26:M26 L24:M24 L22:M22 L20:M20 L18:M18 L16:M16 L14:M14 L10:M10 L8:M8 L12:M12 C29 E29:F29 H29:I29 K7:K29 N7:N29 E31 H31 K31 N31 E35 K35 N35 C30:D36 F30:G36 I30:J36 E33 H33 K33 N33 L28:M36 H7:H28">
    <cfRule type="containsBlanks" dxfId="267" priority="311">
      <formula>LEN(TRIM(C5))=0</formula>
    </cfRule>
  </conditionalFormatting>
  <conditionalFormatting sqref="F5">
    <cfRule type="containsBlanks" dxfId="266" priority="312">
      <formula>LEN(TRIM(F5))=0</formula>
    </cfRule>
  </conditionalFormatting>
  <conditionalFormatting sqref="L5">
    <cfRule type="containsBlanks" dxfId="265" priority="313">
      <formula>LEN(TRIM(L5))=0</formula>
    </cfRule>
  </conditionalFormatting>
  <conditionalFormatting sqref="I5">
    <cfRule type="containsBlanks" dxfId="264" priority="314">
      <formula>LEN(TRIM(I5))=0</formula>
    </cfRule>
  </conditionalFormatting>
  <conditionalFormatting sqref="C7">
    <cfRule type="containsBlanks" dxfId="263" priority="315">
      <formula>LEN(TRIM(C7))=0</formula>
    </cfRule>
  </conditionalFormatting>
  <conditionalFormatting sqref="F7">
    <cfRule type="containsBlanks" dxfId="262" priority="316">
      <formula>LEN(TRIM(F7))=0</formula>
    </cfRule>
  </conditionalFormatting>
  <conditionalFormatting sqref="I7">
    <cfRule type="containsBlanks" dxfId="261" priority="317">
      <formula>LEN(TRIM(I7))=0</formula>
    </cfRule>
  </conditionalFormatting>
  <conditionalFormatting sqref="L7">
    <cfRule type="containsBlanks" dxfId="260" priority="318">
      <formula>LEN(TRIM(L7))=0</formula>
    </cfRule>
  </conditionalFormatting>
  <conditionalFormatting sqref="C9">
    <cfRule type="containsBlanks" dxfId="259" priority="319">
      <formula>LEN(TRIM(C9))=0</formula>
    </cfRule>
  </conditionalFormatting>
  <conditionalFormatting sqref="F9">
    <cfRule type="containsBlanks" dxfId="258" priority="320">
      <formula>LEN(TRIM(F9))=0</formula>
    </cfRule>
  </conditionalFormatting>
  <conditionalFormatting sqref="I9">
    <cfRule type="containsBlanks" dxfId="257" priority="321">
      <formula>LEN(TRIM(I9))=0</formula>
    </cfRule>
  </conditionalFormatting>
  <conditionalFormatting sqref="L9">
    <cfRule type="containsBlanks" dxfId="256" priority="322">
      <formula>LEN(TRIM(L9))=0</formula>
    </cfRule>
  </conditionalFormatting>
  <conditionalFormatting sqref="C11">
    <cfRule type="containsBlanks" dxfId="255" priority="323">
      <formula>LEN(TRIM(C11))=0</formula>
    </cfRule>
  </conditionalFormatting>
  <conditionalFormatting sqref="F11">
    <cfRule type="containsBlanks" dxfId="254" priority="324">
      <formula>LEN(TRIM(F11))=0</formula>
    </cfRule>
  </conditionalFormatting>
  <conditionalFormatting sqref="I11">
    <cfRule type="containsBlanks" dxfId="253" priority="325">
      <formula>LEN(TRIM(I11))=0</formula>
    </cfRule>
  </conditionalFormatting>
  <conditionalFormatting sqref="L11">
    <cfRule type="containsBlanks" dxfId="252" priority="326">
      <formula>LEN(TRIM(L11))=0</formula>
    </cfRule>
  </conditionalFormatting>
  <conditionalFormatting sqref="C13">
    <cfRule type="containsBlanks" dxfId="251" priority="327">
      <formula>LEN(TRIM(C13))=0</formula>
    </cfRule>
  </conditionalFormatting>
  <conditionalFormatting sqref="F13">
    <cfRule type="containsBlanks" dxfId="250" priority="328">
      <formula>LEN(TRIM(F13))=0</formula>
    </cfRule>
  </conditionalFormatting>
  <conditionalFormatting sqref="I13">
    <cfRule type="containsBlanks" dxfId="249" priority="329">
      <formula>LEN(TRIM(I13))=0</formula>
    </cfRule>
  </conditionalFormatting>
  <conditionalFormatting sqref="L13">
    <cfRule type="containsBlanks" dxfId="248" priority="330">
      <formula>LEN(TRIM(L13))=0</formula>
    </cfRule>
  </conditionalFormatting>
  <conditionalFormatting sqref="C15">
    <cfRule type="containsBlanks" dxfId="247" priority="331">
      <formula>LEN(TRIM(C15))=0</formula>
    </cfRule>
  </conditionalFormatting>
  <conditionalFormatting sqref="F15">
    <cfRule type="containsBlanks" dxfId="246" priority="332">
      <formula>LEN(TRIM(F15))=0</formula>
    </cfRule>
  </conditionalFormatting>
  <conditionalFormatting sqref="I15">
    <cfRule type="containsBlanks" dxfId="245" priority="333">
      <formula>LEN(TRIM(I15))=0</formula>
    </cfRule>
  </conditionalFormatting>
  <conditionalFormatting sqref="L15">
    <cfRule type="containsBlanks" dxfId="244" priority="334">
      <formula>LEN(TRIM(L15))=0</formula>
    </cfRule>
  </conditionalFormatting>
  <conditionalFormatting sqref="C17">
    <cfRule type="containsBlanks" dxfId="243" priority="335">
      <formula>LEN(TRIM(C17))=0</formula>
    </cfRule>
  </conditionalFormatting>
  <conditionalFormatting sqref="F17">
    <cfRule type="containsBlanks" dxfId="242" priority="336">
      <formula>LEN(TRIM(F17))=0</formula>
    </cfRule>
  </conditionalFormatting>
  <conditionalFormatting sqref="I17">
    <cfRule type="containsBlanks" dxfId="241" priority="337">
      <formula>LEN(TRIM(I17))=0</formula>
    </cfRule>
  </conditionalFormatting>
  <conditionalFormatting sqref="L17">
    <cfRule type="containsBlanks" dxfId="240" priority="338">
      <formula>LEN(TRIM(L17))=0</formula>
    </cfRule>
  </conditionalFormatting>
  <conditionalFormatting sqref="C19">
    <cfRule type="containsBlanks" dxfId="239" priority="339">
      <formula>LEN(TRIM(C19))=0</formula>
    </cfRule>
  </conditionalFormatting>
  <conditionalFormatting sqref="F19">
    <cfRule type="containsBlanks" dxfId="238" priority="340">
      <formula>LEN(TRIM(F19))=0</formula>
    </cfRule>
  </conditionalFormatting>
  <conditionalFormatting sqref="I19">
    <cfRule type="containsBlanks" dxfId="237" priority="341">
      <formula>LEN(TRIM(I19))=0</formula>
    </cfRule>
  </conditionalFormatting>
  <conditionalFormatting sqref="L19">
    <cfRule type="containsBlanks" dxfId="236" priority="342">
      <formula>LEN(TRIM(L19))=0</formula>
    </cfRule>
  </conditionalFormatting>
  <conditionalFormatting sqref="C21">
    <cfRule type="containsBlanks" dxfId="235" priority="343">
      <formula>LEN(TRIM(C21))=0</formula>
    </cfRule>
  </conditionalFormatting>
  <conditionalFormatting sqref="F21">
    <cfRule type="containsBlanks" dxfId="234" priority="344">
      <formula>LEN(TRIM(F21))=0</formula>
    </cfRule>
  </conditionalFormatting>
  <conditionalFormatting sqref="I21">
    <cfRule type="containsBlanks" dxfId="233" priority="345">
      <formula>LEN(TRIM(I21))=0</formula>
    </cfRule>
  </conditionalFormatting>
  <conditionalFormatting sqref="L21">
    <cfRule type="containsBlanks" dxfId="232" priority="346">
      <formula>LEN(TRIM(L21))=0</formula>
    </cfRule>
  </conditionalFormatting>
  <conditionalFormatting sqref="C23">
    <cfRule type="containsBlanks" dxfId="231" priority="347">
      <formula>LEN(TRIM(C23))=0</formula>
    </cfRule>
  </conditionalFormatting>
  <conditionalFormatting sqref="F23">
    <cfRule type="containsBlanks" dxfId="230" priority="348">
      <formula>LEN(TRIM(F23))=0</formula>
    </cfRule>
  </conditionalFormatting>
  <conditionalFormatting sqref="I23">
    <cfRule type="containsBlanks" dxfId="229" priority="349">
      <formula>LEN(TRIM(I23))=0</formula>
    </cfRule>
  </conditionalFormatting>
  <conditionalFormatting sqref="L23">
    <cfRule type="containsBlanks" dxfId="228" priority="350">
      <formula>LEN(TRIM(L23))=0</formula>
    </cfRule>
  </conditionalFormatting>
  <conditionalFormatting sqref="C25">
    <cfRule type="containsBlanks" dxfId="227" priority="351">
      <formula>LEN(TRIM(C25))=0</formula>
    </cfRule>
  </conditionalFormatting>
  <conditionalFormatting sqref="F25">
    <cfRule type="containsBlanks" dxfId="226" priority="352">
      <formula>LEN(TRIM(F25))=0</formula>
    </cfRule>
  </conditionalFormatting>
  <conditionalFormatting sqref="I25">
    <cfRule type="containsBlanks" dxfId="225" priority="353">
      <formula>LEN(TRIM(I25))=0</formula>
    </cfRule>
  </conditionalFormatting>
  <conditionalFormatting sqref="L25">
    <cfRule type="containsBlanks" dxfId="224" priority="354">
      <formula>LEN(TRIM(L25))=0</formula>
    </cfRule>
  </conditionalFormatting>
  <conditionalFormatting sqref="C27">
    <cfRule type="containsBlanks" dxfId="223" priority="355">
      <formula>LEN(TRIM(C27))=0</formula>
    </cfRule>
  </conditionalFormatting>
  <conditionalFormatting sqref="F27">
    <cfRule type="containsBlanks" dxfId="222" priority="356">
      <formula>LEN(TRIM(F27))=0</formula>
    </cfRule>
  </conditionalFormatting>
  <conditionalFormatting sqref="I27">
    <cfRule type="containsBlanks" dxfId="221" priority="357">
      <formula>LEN(TRIM(I27))=0</formula>
    </cfRule>
  </conditionalFormatting>
  <conditionalFormatting sqref="L27">
    <cfRule type="containsBlanks" dxfId="220" priority="358">
      <formula>LEN(TRIM(L27))=0</formula>
    </cfRule>
  </conditionalFormatting>
  <conditionalFormatting sqref="C30:D30 L30:M30 K29 N29 F30:G30 I30:J30">
    <cfRule type="containsBlanks" dxfId="219" priority="302">
      <formula>LEN(TRIM(C29))=0</formula>
    </cfRule>
  </conditionalFormatting>
  <conditionalFormatting sqref="C29">
    <cfRule type="containsBlanks" dxfId="218" priority="303">
      <formula>LEN(TRIM(C29))=0</formula>
    </cfRule>
  </conditionalFormatting>
  <conditionalFormatting sqref="F29">
    <cfRule type="containsBlanks" dxfId="217" priority="304">
      <formula>LEN(TRIM(F29))=0</formula>
    </cfRule>
  </conditionalFormatting>
  <conditionalFormatting sqref="I29">
    <cfRule type="containsBlanks" dxfId="216" priority="305">
      <formula>LEN(TRIM(I29))=0</formula>
    </cfRule>
  </conditionalFormatting>
  <conditionalFormatting sqref="L29">
    <cfRule type="containsBlanks" dxfId="215" priority="306">
      <formula>LEN(TRIM(L29))=0</formula>
    </cfRule>
  </conditionalFormatting>
  <conditionalFormatting sqref="E29">
    <cfRule type="containsBlanks" dxfId="214" priority="298">
      <formula>LEN(TRIM(E29))=0</formula>
    </cfRule>
  </conditionalFormatting>
  <conditionalFormatting sqref="H29">
    <cfRule type="containsBlanks" dxfId="213" priority="293">
      <formula>LEN(TRIM(H29))=0</formula>
    </cfRule>
  </conditionalFormatting>
  <conditionalFormatting sqref="E30">
    <cfRule type="containsBlanks" dxfId="212" priority="288">
      <formula>LEN(TRIM(E30))=0</formula>
    </cfRule>
  </conditionalFormatting>
  <conditionalFormatting sqref="H30">
    <cfRule type="containsBlanks" dxfId="211" priority="287">
      <formula>LEN(TRIM(H30))=0</formula>
    </cfRule>
  </conditionalFormatting>
  <conditionalFormatting sqref="K30">
    <cfRule type="containsBlanks" dxfId="210" priority="286">
      <formula>LEN(TRIM(K30))=0</formula>
    </cfRule>
  </conditionalFormatting>
  <conditionalFormatting sqref="N30">
    <cfRule type="containsBlanks" dxfId="209" priority="285">
      <formula>LEN(TRIM(N30))=0</formula>
    </cfRule>
  </conditionalFormatting>
  <conditionalFormatting sqref="E32 E34">
    <cfRule type="containsBlanks" dxfId="208" priority="222">
      <formula>LEN(TRIM(E32))=0</formula>
    </cfRule>
  </conditionalFormatting>
  <conditionalFormatting sqref="H32">
    <cfRule type="containsBlanks" dxfId="207" priority="221">
      <formula>LEN(TRIM(H32))=0</formula>
    </cfRule>
  </conditionalFormatting>
  <conditionalFormatting sqref="N32">
    <cfRule type="containsBlanks" dxfId="206" priority="219">
      <formula>LEN(TRIM(N32))=0</formula>
    </cfRule>
  </conditionalFormatting>
  <conditionalFormatting sqref="K32">
    <cfRule type="containsBlanks" dxfId="205" priority="196">
      <formula>LEN(TRIM(K32))=0</formula>
    </cfRule>
  </conditionalFormatting>
  <conditionalFormatting sqref="C38:D38 L38:M38 K37 N37 F38:G38 I38:J38">
    <cfRule type="containsBlanks" dxfId="204" priority="186">
      <formula>LEN(TRIM(C37))=0</formula>
    </cfRule>
  </conditionalFormatting>
  <conditionalFormatting sqref="C37">
    <cfRule type="containsBlanks" dxfId="203" priority="187">
      <formula>LEN(TRIM(C37))=0</formula>
    </cfRule>
  </conditionalFormatting>
  <conditionalFormatting sqref="F37">
    <cfRule type="containsBlanks" dxfId="202" priority="188">
      <formula>LEN(TRIM(F37))=0</formula>
    </cfRule>
  </conditionalFormatting>
  <conditionalFormatting sqref="I37">
    <cfRule type="containsBlanks" dxfId="201" priority="189">
      <formula>LEN(TRIM(I37))=0</formula>
    </cfRule>
  </conditionalFormatting>
  <conditionalFormatting sqref="L37">
    <cfRule type="containsBlanks" dxfId="200" priority="190">
      <formula>LEN(TRIM(L37))=0</formula>
    </cfRule>
  </conditionalFormatting>
  <conditionalFormatting sqref="E37">
    <cfRule type="containsBlanks" dxfId="199" priority="185">
      <formula>LEN(TRIM(E37))=0</formula>
    </cfRule>
  </conditionalFormatting>
  <conditionalFormatting sqref="H37">
    <cfRule type="containsBlanks" dxfId="198" priority="184">
      <formula>LEN(TRIM(H37))=0</formula>
    </cfRule>
  </conditionalFormatting>
  <conditionalFormatting sqref="E38">
    <cfRule type="containsBlanks" dxfId="197" priority="183">
      <formula>LEN(TRIM(E38))=0</formula>
    </cfRule>
  </conditionalFormatting>
  <conditionalFormatting sqref="H38">
    <cfRule type="containsBlanks" dxfId="196" priority="182">
      <formula>LEN(TRIM(H38))=0</formula>
    </cfRule>
  </conditionalFormatting>
  <conditionalFormatting sqref="K38">
    <cfRule type="containsBlanks" dxfId="195" priority="181">
      <formula>LEN(TRIM(K38))=0</formula>
    </cfRule>
  </conditionalFormatting>
  <conditionalFormatting sqref="N38">
    <cfRule type="containsBlanks" dxfId="194" priority="180">
      <formula>LEN(TRIM(N38))=0</formula>
    </cfRule>
  </conditionalFormatting>
  <conditionalFormatting sqref="C37:D38 E37 F37:G38 H37 I37:J38 K37 L37:M38 N37">
    <cfRule type="containsBlanks" dxfId="193" priority="191">
      <formula>LEN(TRIM(C37))=0</formula>
    </cfRule>
  </conditionalFormatting>
  <conditionalFormatting sqref="C40:D40 L40:M40 K39 N39 F40:G40 I40:J40">
    <cfRule type="containsBlanks" dxfId="192" priority="170">
      <formula>LEN(TRIM(C39))=0</formula>
    </cfRule>
  </conditionalFormatting>
  <conditionalFormatting sqref="C39">
    <cfRule type="containsBlanks" dxfId="191" priority="171">
      <formula>LEN(TRIM(C39))=0</formula>
    </cfRule>
  </conditionalFormatting>
  <conditionalFormatting sqref="F39">
    <cfRule type="containsBlanks" dxfId="190" priority="172">
      <formula>LEN(TRIM(F39))=0</formula>
    </cfRule>
  </conditionalFormatting>
  <conditionalFormatting sqref="I39">
    <cfRule type="containsBlanks" dxfId="189" priority="173">
      <formula>LEN(TRIM(I39))=0</formula>
    </cfRule>
  </conditionalFormatting>
  <conditionalFormatting sqref="L39">
    <cfRule type="containsBlanks" dxfId="188" priority="174">
      <formula>LEN(TRIM(L39))=0</formula>
    </cfRule>
  </conditionalFormatting>
  <conditionalFormatting sqref="E39">
    <cfRule type="containsBlanks" dxfId="187" priority="169">
      <formula>LEN(TRIM(E39))=0</formula>
    </cfRule>
  </conditionalFormatting>
  <conditionalFormatting sqref="H39">
    <cfRule type="containsBlanks" dxfId="186" priority="168">
      <formula>LEN(TRIM(H39))=0</formula>
    </cfRule>
  </conditionalFormatting>
  <conditionalFormatting sqref="E40">
    <cfRule type="containsBlanks" dxfId="185" priority="167">
      <formula>LEN(TRIM(E40))=0</formula>
    </cfRule>
  </conditionalFormatting>
  <conditionalFormatting sqref="H40">
    <cfRule type="containsBlanks" dxfId="184" priority="166">
      <formula>LEN(TRIM(H40))=0</formula>
    </cfRule>
  </conditionalFormatting>
  <conditionalFormatting sqref="K40">
    <cfRule type="containsBlanks" dxfId="183" priority="165">
      <formula>LEN(TRIM(K40))=0</formula>
    </cfRule>
  </conditionalFormatting>
  <conditionalFormatting sqref="N40">
    <cfRule type="containsBlanks" dxfId="182" priority="164">
      <formula>LEN(TRIM(N40))=0</formula>
    </cfRule>
  </conditionalFormatting>
  <conditionalFormatting sqref="C39:D40 E39 F39:G40 H39 I39:J40 K39 L39:M40 N39 I42 K43:L43 I44:J50 L44:M50 L42:M42 N41 N43 K41:L41 H41:I41 F42:G42 H43:I43 F44:G50 D42 E41:F41 E43:F43 D44 D46 D48 D50 C41:C50 E45 E47 E49 H49 H47 H45 K45 K49 N49 N47 N45 K47">
    <cfRule type="containsBlanks" dxfId="181" priority="175">
      <formula>LEN(TRIM(C39))=0</formula>
    </cfRule>
  </conditionalFormatting>
  <conditionalFormatting sqref="H34:H35">
    <cfRule type="containsBlanks" dxfId="180" priority="163">
      <formula>LEN(TRIM(H34))=0</formula>
    </cfRule>
  </conditionalFormatting>
  <conditionalFormatting sqref="K34">
    <cfRule type="containsBlanks" dxfId="179" priority="162">
      <formula>LEN(TRIM(K34))=0</formula>
    </cfRule>
  </conditionalFormatting>
  <conditionalFormatting sqref="N34">
    <cfRule type="containsBlanks" dxfId="178" priority="161">
      <formula>LEN(TRIM(N34))=0</formula>
    </cfRule>
  </conditionalFormatting>
  <conditionalFormatting sqref="I51:J52 L51:M52 F51:G52 D52 C51:C52 E51 H51 K51 N51">
    <cfRule type="containsBlanks" dxfId="177" priority="70">
      <formula>LEN(TRIM(C51))=0</formula>
    </cfRule>
  </conditionalFormatting>
  <conditionalFormatting sqref="I53:J54 L53:M54 F53:G54 D54 C53:C54 E53 H53 K53 N53">
    <cfRule type="containsBlanks" dxfId="176" priority="60">
      <formula>LEN(TRIM(C53))=0</formula>
    </cfRule>
  </conditionalFormatting>
  <conditionalFormatting sqref="I55:J56 L55:M56 F55:G56 D56 C55:C56 E55 H55 K55 N55">
    <cfRule type="containsBlanks" dxfId="175" priority="50">
      <formula>LEN(TRIM(C55))=0</formula>
    </cfRule>
  </conditionalFormatting>
  <conditionalFormatting sqref="I57:J64 L57:M64 F57:G64 D58 D60 D62 D64 C57:C64 E57 E59 E61 E63 H57 H59 H61 H63 K57 K59 K61 K63 N57 N59 N61 N63">
    <cfRule type="containsBlanks" dxfId="174" priority="40">
      <formula>LEN(TRIM(C57))=0</formula>
    </cfRule>
  </conditionalFormatting>
  <dataValidations count="1">
    <dataValidation type="list" allowBlank="1" showInputMessage="1" showErrorMessage="1" sqref="K5 N41 N43 N45 N47 N49 K49 K47 K45 K43 K41 H41 H43 H45 H47 H49 E49 E47 E45 E43 E41 E33 H33 K33 N33 H5 N39 K39 H39 E39 E37 H37 K37 N37 N35 K35 H35 E35 E31 H31 K31 N31 N29 K29 H29 E29 E27 H27 K27 N27 N25 K25 H25 E25 E23 H23 K23 N23 N21 K21 H21 E21 E19 H19 K19 N19 N17 K17 H17 E17 E15 H15 K15 N15 N13 K13 H13 E13 E11 H11 K11 N11 N9 K9 H9 E9 E7 H7 K7 N7 N5" xr:uid="{00000000-0002-0000-0200-000000000000}">
      <formula1>$B$65:$B$68</formula1>
    </dataValidation>
  </dataValidations>
  <printOptions horizontalCentered="1" verticalCentered="1"/>
  <pageMargins left="0.19685039370078741" right="0.19685039370078741" top="0.19685039370078741" bottom="0.19685039370078741" header="0.31496062992125984" footer="0.31496062992125984"/>
  <pageSetup paperSize="9" scale="57" fitToWidth="0" fitToHeight="0" orientation="landscape" horizontalDpi="4294967293" verticalDpi="4294967293" r:id="rId1"/>
  <headerFooter alignWithMargins="0"/>
  <extLst>
    <ext xmlns:x14="http://schemas.microsoft.com/office/spreadsheetml/2009/9/main" uri="{78C0D931-6437-407d-A8EE-F0AAD7539E65}">
      <x14:conditionalFormattings>
        <x14:conditionalFormatting xmlns:xm="http://schemas.microsoft.com/office/excel/2006/main">
          <x14:cfRule type="cellIs" priority="905" operator="equal" id="{D8B4C9E9-65DB-4297-9681-0A216DF1FF0B}">
            <xm:f>'Zoznam tímov a pretekárov'!$B$59</xm:f>
            <x14:dxf>
              <fill>
                <patternFill>
                  <bgColor rgb="FFFFFF00"/>
                </patternFill>
              </fill>
            </x14:dxf>
          </x14:cfRule>
          <x14:cfRule type="cellIs" priority="906" operator="equal" id="{1A90E836-0E44-4C8D-8BA8-55968CAEEB2F}">
            <xm:f>'Zoznam tímov a pretekárov'!$B$58</xm:f>
            <x14:dxf>
              <fill>
                <patternFill>
                  <bgColor theme="3" tint="0.59996337778862885"/>
                </patternFill>
              </fill>
            </x14:dxf>
          </x14:cfRule>
          <x14:cfRule type="cellIs" priority="907" operator="equal" id="{AF575206-7779-4BD6-AB87-E510B0D08B40}">
            <xm:f>'Zoznam tímov a pretekárov'!$B$61</xm:f>
            <x14:dxf>
              <font>
                <strike val="0"/>
              </font>
              <fill>
                <patternFill patternType="none">
                  <bgColor auto="1"/>
                </patternFill>
              </fill>
            </x14:dxf>
          </x14:cfRule>
          <xm:sqref>K35 N35 E35 E5 H5 K5 N5 E7 E9 E11 E13 E15 E17 E19 E21 E23 E25 E27 H7 H9 H11 H13 H15 H17 H19 H21 H23 H25 H27 K7 K9 K11 K13 K15 K17 K19 K21 K23 K25 K27 N7 N9 N11 N13 N15 N17 N19 N21 N23 N25 N27 K29 N29 E29 H29 K31 N31 E31 H31 N37 E37 H37 N39 E39 H39 K33 N33 E33 H33 N41 E41 H41 K45 N45 E45 H45 N47 E47 H47 N49 E49 H49 N43 E43 H43</xm:sqref>
        </x14:conditionalFormatting>
        <x14:conditionalFormatting xmlns:xm="http://schemas.microsoft.com/office/excel/2006/main">
          <x14:cfRule type="cellIs" priority="914" operator="equal" id="{419B5C35-D8A6-4CCB-977B-4D1093E245CF}">
            <xm:f>'Zoznam tímov a pretekárov'!$B$60</xm:f>
            <x14:dxf>
              <fill>
                <patternFill>
                  <bgColor rgb="FFFF0000"/>
                </patternFill>
              </fill>
            </x14:dxf>
          </x14:cfRule>
          <xm:sqref>E35 E5 E7 E9 E11 E13 E15 E17 E19 E21 E23 E25 E27 E29 H29 E31 H31 H37 H39 E33 H33 H41 E45 H45 H47 H49 H43</xm:sqref>
        </x14:conditionalFormatting>
        <x14:conditionalFormatting xmlns:xm="http://schemas.microsoft.com/office/excel/2006/main">
          <x14:cfRule type="cellIs" priority="192" operator="equal" id="{145F3790-433F-48C0-9D2F-080AAAE8697A}">
            <xm:f>'Zoznam tímov a pretekárov'!$B$59</xm:f>
            <x14:dxf>
              <fill>
                <patternFill>
                  <bgColor rgb="FFFFFF00"/>
                </patternFill>
              </fill>
            </x14:dxf>
          </x14:cfRule>
          <x14:cfRule type="cellIs" priority="193" operator="equal" id="{6672B3F7-6CD4-46F2-842A-BA76F081777B}">
            <xm:f>'Zoznam tímov a pretekárov'!$B$58</xm:f>
            <x14:dxf>
              <fill>
                <patternFill>
                  <bgColor theme="3" tint="0.59996337778862885"/>
                </patternFill>
              </fill>
            </x14:dxf>
          </x14:cfRule>
          <x14:cfRule type="cellIs" priority="194" operator="equal" id="{0B184689-E0DB-4FEC-82DA-FBAFE44903B2}">
            <xm:f>'Zoznam tímov a pretekárov'!$B$61</xm:f>
            <x14:dxf>
              <font>
                <strike val="0"/>
              </font>
              <fill>
                <patternFill patternType="none">
                  <bgColor auto="1"/>
                </patternFill>
              </fill>
            </x14:dxf>
          </x14:cfRule>
          <xm:sqref>K37</xm:sqref>
        </x14:conditionalFormatting>
        <x14:conditionalFormatting xmlns:xm="http://schemas.microsoft.com/office/excel/2006/main">
          <x14:cfRule type="cellIs" priority="195" operator="equal" id="{B6648863-2A0C-43BB-9A98-64BFA15064A7}">
            <xm:f>'Zoznam tímov a pretekárov'!$B$60</xm:f>
            <x14:dxf>
              <fill>
                <patternFill>
                  <bgColor rgb="FFFF0000"/>
                </patternFill>
              </fill>
            </x14:dxf>
          </x14:cfRule>
          <xm:sqref>E37</xm:sqref>
        </x14:conditionalFormatting>
        <x14:conditionalFormatting xmlns:xm="http://schemas.microsoft.com/office/excel/2006/main">
          <x14:cfRule type="cellIs" priority="176" operator="equal" id="{22003B6A-223B-41D6-81E1-0D906DB46D33}">
            <xm:f>'Zoznam tímov a pretekárov'!$B$59</xm:f>
            <x14:dxf>
              <fill>
                <patternFill>
                  <bgColor rgb="FFFFFF00"/>
                </patternFill>
              </fill>
            </x14:dxf>
          </x14:cfRule>
          <x14:cfRule type="cellIs" priority="177" operator="equal" id="{E882459A-A8DB-479B-820A-BB805446FC55}">
            <xm:f>'Zoznam tímov a pretekárov'!$B$58</xm:f>
            <x14:dxf>
              <fill>
                <patternFill>
                  <bgColor theme="3" tint="0.59996337778862885"/>
                </patternFill>
              </fill>
            </x14:dxf>
          </x14:cfRule>
          <x14:cfRule type="cellIs" priority="178" operator="equal" id="{B87EBDC6-B0BB-4A94-97C5-233AE66A58D6}">
            <xm:f>'Zoznam tímov a pretekárov'!$B$61</xm:f>
            <x14:dxf>
              <font>
                <strike val="0"/>
              </font>
              <fill>
                <patternFill patternType="none">
                  <bgColor auto="1"/>
                </patternFill>
              </fill>
            </x14:dxf>
          </x14:cfRule>
          <xm:sqref>K39</xm:sqref>
        </x14:conditionalFormatting>
        <x14:conditionalFormatting xmlns:xm="http://schemas.microsoft.com/office/excel/2006/main">
          <x14:cfRule type="cellIs" priority="179" operator="equal" id="{32C7BA1A-2D1F-41CE-8B5F-7E8AF35BAF08}">
            <xm:f>'Zoznam tímov a pretekárov'!$B$60</xm:f>
            <x14:dxf>
              <fill>
                <patternFill>
                  <bgColor rgb="FFFF0000"/>
                </patternFill>
              </fill>
            </x14:dxf>
          </x14:cfRule>
          <xm:sqref>E39</xm:sqref>
        </x14:conditionalFormatting>
        <x14:conditionalFormatting xmlns:xm="http://schemas.microsoft.com/office/excel/2006/main">
          <x14:cfRule type="containsBlanks" priority="156" id="{C773ACB3-C863-4C45-9CDB-6C5BD7AEC0C6}">
            <xm:f>LEN(TRIM('družstvá 1.preteky'!C41))=0</xm:f>
            <x14:dxf>
              <fill>
                <patternFill>
                  <bgColor rgb="FF00FF00"/>
                </patternFill>
              </fill>
            </x14:dxf>
          </x14:cfRule>
          <xm:sqref>H45:I45 C45 C41 E41:F41 C42:J42 H41:I41 L42:M42 C46:M46 K45:L45 L41 E47:F47 H47:I47 C47 C48:M48 N45:N49 E49:F49 H49:I49 C49 C50:N50 K49:L49 N41:N43 C43 E43:F43 H43:I43 L43 K41:K43 E45:F45 C44:N44 K47:L47 E51:F51 H51:I51 C51 K51:L51 E53:F53 H53:I53 C53 K53:L53 E55:F55 H55:I55 C55 K55:L55 N59 N61 N63 E57:F57 E59:F59 E61:F61 E63:F63 H57:I57 H59:I59 H61:I61 H63:I63 C57 C59 C61 C63 K57:L57 K59:L59 K61:L61 K63:L63 C52:M52 C54:M54 C56:M56 N51:N57 C58:N58 C60:N60 C62:N62 C64:N64</xm:sqref>
        </x14:conditionalFormatting>
        <x14:conditionalFormatting xmlns:xm="http://schemas.microsoft.com/office/excel/2006/main">
          <x14:cfRule type="cellIs" priority="157" operator="equal" id="{D8D20E69-40C5-413E-B1E4-8D01D9F85328}">
            <xm:f>'Zoznam tímov a pretekárov'!$B$59</xm:f>
            <x14:dxf>
              <fill>
                <patternFill>
                  <bgColor rgb="FFFFFF00"/>
                </patternFill>
              </fill>
            </x14:dxf>
          </x14:cfRule>
          <x14:cfRule type="cellIs" priority="158" operator="equal" id="{936CF7C0-43F8-4414-9299-87CC81D778F1}">
            <xm:f>'Zoznam tímov a pretekárov'!$B$58</xm:f>
            <x14:dxf>
              <fill>
                <patternFill>
                  <bgColor theme="3" tint="0.59996337778862885"/>
                </patternFill>
              </fill>
            </x14:dxf>
          </x14:cfRule>
          <x14:cfRule type="cellIs" priority="159" operator="equal" id="{F05F8553-8E61-4957-AC75-E0249346A1A2}">
            <xm:f>'Zoznam tímov a pretekárov'!$B$61</xm:f>
            <x14:dxf>
              <font>
                <strike val="0"/>
              </font>
              <fill>
                <patternFill patternType="none">
                  <bgColor auto="1"/>
                </patternFill>
              </fill>
            </x14:dxf>
          </x14:cfRule>
          <xm:sqref>K41</xm:sqref>
        </x14:conditionalFormatting>
        <x14:conditionalFormatting xmlns:xm="http://schemas.microsoft.com/office/excel/2006/main">
          <x14:cfRule type="cellIs" priority="160" operator="equal" id="{5A9F10B0-23E1-4727-9055-353468DAB866}">
            <xm:f>'Zoznam tímov a pretekárov'!$B$60</xm:f>
            <x14:dxf>
              <fill>
                <patternFill>
                  <bgColor rgb="FFFF0000"/>
                </patternFill>
              </fill>
            </x14:dxf>
          </x14:cfRule>
          <xm:sqref>E41</xm:sqref>
        </x14:conditionalFormatting>
        <x14:conditionalFormatting xmlns:xm="http://schemas.microsoft.com/office/excel/2006/main">
          <x14:cfRule type="cellIs" priority="128" operator="equal" id="{E9DF9066-933E-4A39-8A20-1DAA30E8944C}">
            <xm:f>'Zoznam tímov a pretekárov'!$B$59</xm:f>
            <x14:dxf>
              <fill>
                <patternFill>
                  <bgColor rgb="FFFFFF00"/>
                </patternFill>
              </fill>
            </x14:dxf>
          </x14:cfRule>
          <x14:cfRule type="cellIs" priority="129" operator="equal" id="{1BB3A287-CE41-4B16-9D1C-3B55D37A034B}">
            <xm:f>'Zoznam tímov a pretekárov'!$B$58</xm:f>
            <x14:dxf>
              <fill>
                <patternFill>
                  <bgColor theme="3" tint="0.59996337778862885"/>
                </patternFill>
              </fill>
            </x14:dxf>
          </x14:cfRule>
          <x14:cfRule type="cellIs" priority="130" operator="equal" id="{B980B8F7-B385-4449-BB55-BFFA8DCB3540}">
            <xm:f>'Zoznam tímov a pretekárov'!$B$61</xm:f>
            <x14:dxf>
              <font>
                <strike val="0"/>
              </font>
              <fill>
                <patternFill patternType="none">
                  <bgColor auto="1"/>
                </patternFill>
              </fill>
            </x14:dxf>
          </x14:cfRule>
          <xm:sqref>K47</xm:sqref>
        </x14:conditionalFormatting>
        <x14:conditionalFormatting xmlns:xm="http://schemas.microsoft.com/office/excel/2006/main">
          <x14:cfRule type="cellIs" priority="131" operator="equal" id="{4DBE81B5-67D2-44EF-AD5A-313ADABE78F4}">
            <xm:f>'Zoznam tímov a pretekárov'!$B$60</xm:f>
            <x14:dxf>
              <fill>
                <patternFill>
                  <bgColor rgb="FFFF0000"/>
                </patternFill>
              </fill>
            </x14:dxf>
          </x14:cfRule>
          <xm:sqref>E47</xm:sqref>
        </x14:conditionalFormatting>
        <x14:conditionalFormatting xmlns:xm="http://schemas.microsoft.com/office/excel/2006/main">
          <x14:cfRule type="cellIs" priority="112" operator="equal" id="{C14CE55B-19FF-4C3D-A76B-B87C59107507}">
            <xm:f>'Zoznam tímov a pretekárov'!$B$59</xm:f>
            <x14:dxf>
              <fill>
                <patternFill>
                  <bgColor rgb="FFFFFF00"/>
                </patternFill>
              </fill>
            </x14:dxf>
          </x14:cfRule>
          <x14:cfRule type="cellIs" priority="113" operator="equal" id="{83AD070C-B914-4E59-998E-F2E5598472C9}">
            <xm:f>'Zoznam tímov a pretekárov'!$B$58</xm:f>
            <x14:dxf>
              <fill>
                <patternFill>
                  <bgColor theme="3" tint="0.59996337778862885"/>
                </patternFill>
              </fill>
            </x14:dxf>
          </x14:cfRule>
          <x14:cfRule type="cellIs" priority="114" operator="equal" id="{5FD0BEE3-BF58-45BB-96BD-AA2BA35AA129}">
            <xm:f>'Zoznam tímov a pretekárov'!$B$61</xm:f>
            <x14:dxf>
              <font>
                <strike val="0"/>
              </font>
              <fill>
                <patternFill patternType="none">
                  <bgColor auto="1"/>
                </patternFill>
              </fill>
            </x14:dxf>
          </x14:cfRule>
          <xm:sqref>K49</xm:sqref>
        </x14:conditionalFormatting>
        <x14:conditionalFormatting xmlns:xm="http://schemas.microsoft.com/office/excel/2006/main">
          <x14:cfRule type="cellIs" priority="115" operator="equal" id="{7A6F299D-61EE-4B55-9F73-CF2BA26C7249}">
            <xm:f>'Zoznam tímov a pretekárov'!$B$60</xm:f>
            <x14:dxf>
              <fill>
                <patternFill>
                  <bgColor rgb="FFFF0000"/>
                </patternFill>
              </fill>
            </x14:dxf>
          </x14:cfRule>
          <xm:sqref>E49</xm:sqref>
        </x14:conditionalFormatting>
        <x14:conditionalFormatting xmlns:xm="http://schemas.microsoft.com/office/excel/2006/main">
          <x14:cfRule type="cellIs" priority="96" operator="equal" id="{FFC2C645-D4D7-4044-8014-D4193AFF300F}">
            <xm:f>'Zoznam tímov a pretekárov'!$B$59</xm:f>
            <x14:dxf>
              <fill>
                <patternFill>
                  <bgColor rgb="FFFFFF00"/>
                </patternFill>
              </fill>
            </x14:dxf>
          </x14:cfRule>
          <x14:cfRule type="cellIs" priority="97" operator="equal" id="{CA675622-CBB4-444D-A561-EFCC7FF12FE8}">
            <xm:f>'Zoznam tímov a pretekárov'!$B$58</xm:f>
            <x14:dxf>
              <fill>
                <patternFill>
                  <bgColor theme="3" tint="0.59996337778862885"/>
                </patternFill>
              </fill>
            </x14:dxf>
          </x14:cfRule>
          <x14:cfRule type="cellIs" priority="98" operator="equal" id="{665A4307-D18A-4C33-AE98-E747E476D294}">
            <xm:f>'Zoznam tímov a pretekárov'!$B$61</xm:f>
            <x14:dxf>
              <font>
                <strike val="0"/>
              </font>
              <fill>
                <patternFill patternType="none">
                  <bgColor auto="1"/>
                </patternFill>
              </fill>
            </x14:dxf>
          </x14:cfRule>
          <xm:sqref>K43</xm:sqref>
        </x14:conditionalFormatting>
        <x14:conditionalFormatting xmlns:xm="http://schemas.microsoft.com/office/excel/2006/main">
          <x14:cfRule type="cellIs" priority="99" operator="equal" id="{A0551674-8356-4A34-B517-04091C747F67}">
            <xm:f>'Zoznam tímov a pretekárov'!$B$60</xm:f>
            <x14:dxf>
              <fill>
                <patternFill>
                  <bgColor rgb="FFFF0000"/>
                </patternFill>
              </fill>
            </x14:dxf>
          </x14:cfRule>
          <xm:sqref>E43</xm:sqref>
        </x14:conditionalFormatting>
        <x14:conditionalFormatting xmlns:xm="http://schemas.microsoft.com/office/excel/2006/main">
          <x14:cfRule type="containsBlanks" priority="1421" id="{9D320AE2-76CE-4885-A184-5CC1A76A0484}">
            <xm:f>LEN(TRIM('družstvá 1.preteky'!AQ39))=0</xm:f>
            <x14:dxf>
              <fill>
                <patternFill>
                  <bgColor rgb="FF00FF00"/>
                </patternFill>
              </fill>
            </x14:dxf>
          </x14:cfRule>
          <xm:sqref>AQ41</xm:sqref>
        </x14:conditionalFormatting>
        <x14:conditionalFormatting xmlns:xm="http://schemas.microsoft.com/office/excel/2006/main">
          <x14:cfRule type="cellIs" priority="71" operator="equal" id="{E32C2511-6A73-4EC3-8061-79226F6FC26E}">
            <xm:f>'Zoznam tímov a pretekárov'!$B$59</xm:f>
            <x14:dxf>
              <fill>
                <patternFill>
                  <bgColor rgb="FFFFFF00"/>
                </patternFill>
              </fill>
            </x14:dxf>
          </x14:cfRule>
          <x14:cfRule type="cellIs" priority="72" operator="equal" id="{8F61E20F-F8A9-499F-8B93-E14C511A2C83}">
            <xm:f>'Zoznam tímov a pretekárov'!$B$58</xm:f>
            <x14:dxf>
              <fill>
                <patternFill>
                  <bgColor theme="3" tint="0.59996337778862885"/>
                </patternFill>
              </fill>
            </x14:dxf>
          </x14:cfRule>
          <x14:cfRule type="cellIs" priority="73" operator="equal" id="{DB5C7D6E-F8A6-4FDB-8D0B-7DCAE856E95F}">
            <xm:f>'Zoznam tímov a pretekárov'!$B$61</xm:f>
            <x14:dxf>
              <font>
                <strike val="0"/>
              </font>
              <fill>
                <patternFill patternType="none">
                  <bgColor auto="1"/>
                </patternFill>
              </fill>
            </x14:dxf>
          </x14:cfRule>
          <xm:sqref>N51 E51 H51</xm:sqref>
        </x14:conditionalFormatting>
        <x14:conditionalFormatting xmlns:xm="http://schemas.microsoft.com/office/excel/2006/main">
          <x14:cfRule type="cellIs" priority="74" operator="equal" id="{6567D054-DF1A-4B52-9D88-F9F6C9255936}">
            <xm:f>'Zoznam tímov a pretekárov'!$B$60</xm:f>
            <x14:dxf>
              <fill>
                <patternFill>
                  <bgColor rgb="FFFF0000"/>
                </patternFill>
              </fill>
            </x14:dxf>
          </x14:cfRule>
          <xm:sqref>H51</xm:sqref>
        </x14:conditionalFormatting>
        <x14:conditionalFormatting xmlns:xm="http://schemas.microsoft.com/office/excel/2006/main">
          <x14:cfRule type="cellIs" priority="65" operator="equal" id="{C5C55617-518F-4FC9-8729-E1ACE65BE1E9}">
            <xm:f>'Zoznam tímov a pretekárov'!$B$59</xm:f>
            <x14:dxf>
              <fill>
                <patternFill>
                  <bgColor rgb="FFFFFF00"/>
                </patternFill>
              </fill>
            </x14:dxf>
          </x14:cfRule>
          <x14:cfRule type="cellIs" priority="66" operator="equal" id="{330E66AF-1BDB-4FFC-AE6B-42DB29E2D1AC}">
            <xm:f>'Zoznam tímov a pretekárov'!$B$58</xm:f>
            <x14:dxf>
              <fill>
                <patternFill>
                  <bgColor theme="3" tint="0.59996337778862885"/>
                </patternFill>
              </fill>
            </x14:dxf>
          </x14:cfRule>
          <x14:cfRule type="cellIs" priority="67" operator="equal" id="{54767F14-E128-42DD-89D8-37FB22DA7094}">
            <xm:f>'Zoznam tímov a pretekárov'!$B$61</xm:f>
            <x14:dxf>
              <font>
                <strike val="0"/>
              </font>
              <fill>
                <patternFill patternType="none">
                  <bgColor auto="1"/>
                </patternFill>
              </fill>
            </x14:dxf>
          </x14:cfRule>
          <xm:sqref>K51</xm:sqref>
        </x14:conditionalFormatting>
        <x14:conditionalFormatting xmlns:xm="http://schemas.microsoft.com/office/excel/2006/main">
          <x14:cfRule type="cellIs" priority="68" operator="equal" id="{5810716B-0EB5-497D-936B-15B6B8123EC2}">
            <xm:f>'Zoznam tímov a pretekárov'!$B$60</xm:f>
            <x14:dxf>
              <fill>
                <patternFill>
                  <bgColor rgb="FFFF0000"/>
                </patternFill>
              </fill>
            </x14:dxf>
          </x14:cfRule>
          <xm:sqref>E51</xm:sqref>
        </x14:conditionalFormatting>
        <x14:conditionalFormatting xmlns:xm="http://schemas.microsoft.com/office/excel/2006/main">
          <x14:cfRule type="cellIs" priority="61" operator="equal" id="{65F8CB93-938F-4446-A4D5-AB2C0FD9DC36}">
            <xm:f>'Zoznam tímov a pretekárov'!$B$59</xm:f>
            <x14:dxf>
              <fill>
                <patternFill>
                  <bgColor rgb="FFFFFF00"/>
                </patternFill>
              </fill>
            </x14:dxf>
          </x14:cfRule>
          <x14:cfRule type="cellIs" priority="62" operator="equal" id="{06B273B9-96CC-4024-AA20-5285AE753E1C}">
            <xm:f>'Zoznam tímov a pretekárov'!$B$58</xm:f>
            <x14:dxf>
              <fill>
                <patternFill>
                  <bgColor theme="3" tint="0.59996337778862885"/>
                </patternFill>
              </fill>
            </x14:dxf>
          </x14:cfRule>
          <x14:cfRule type="cellIs" priority="63" operator="equal" id="{0B178396-C576-4437-8394-C4EC3DB0296B}">
            <xm:f>'Zoznam tímov a pretekárov'!$B$61</xm:f>
            <x14:dxf>
              <font>
                <strike val="0"/>
              </font>
              <fill>
                <patternFill patternType="none">
                  <bgColor auto="1"/>
                </patternFill>
              </fill>
            </x14:dxf>
          </x14:cfRule>
          <xm:sqref>N53 E53 H53</xm:sqref>
        </x14:conditionalFormatting>
        <x14:conditionalFormatting xmlns:xm="http://schemas.microsoft.com/office/excel/2006/main">
          <x14:cfRule type="cellIs" priority="64" operator="equal" id="{12D08483-C0DA-4BC4-989C-B7D13A6D5DB7}">
            <xm:f>'Zoznam tímov a pretekárov'!$B$60</xm:f>
            <x14:dxf>
              <fill>
                <patternFill>
                  <bgColor rgb="FFFF0000"/>
                </patternFill>
              </fill>
            </x14:dxf>
          </x14:cfRule>
          <xm:sqref>H53</xm:sqref>
        </x14:conditionalFormatting>
        <x14:conditionalFormatting xmlns:xm="http://schemas.microsoft.com/office/excel/2006/main">
          <x14:cfRule type="cellIs" priority="55" operator="equal" id="{977B0CD5-C979-494C-964C-E51E06DC2AF1}">
            <xm:f>'Zoznam tímov a pretekárov'!$B$59</xm:f>
            <x14:dxf>
              <fill>
                <patternFill>
                  <bgColor rgb="FFFFFF00"/>
                </patternFill>
              </fill>
            </x14:dxf>
          </x14:cfRule>
          <x14:cfRule type="cellIs" priority="56" operator="equal" id="{35974789-5993-410E-A2EC-4C1FED22E346}">
            <xm:f>'Zoznam tímov a pretekárov'!$B$58</xm:f>
            <x14:dxf>
              <fill>
                <patternFill>
                  <bgColor theme="3" tint="0.59996337778862885"/>
                </patternFill>
              </fill>
            </x14:dxf>
          </x14:cfRule>
          <x14:cfRule type="cellIs" priority="57" operator="equal" id="{A5DF220E-CEB0-4368-9121-113137134667}">
            <xm:f>'Zoznam tímov a pretekárov'!$B$61</xm:f>
            <x14:dxf>
              <font>
                <strike val="0"/>
              </font>
              <fill>
                <patternFill patternType="none">
                  <bgColor auto="1"/>
                </patternFill>
              </fill>
            </x14:dxf>
          </x14:cfRule>
          <xm:sqref>K53</xm:sqref>
        </x14:conditionalFormatting>
        <x14:conditionalFormatting xmlns:xm="http://schemas.microsoft.com/office/excel/2006/main">
          <x14:cfRule type="cellIs" priority="58" operator="equal" id="{2CE62105-DE35-484F-B666-4555D4563E8A}">
            <xm:f>'Zoznam tímov a pretekárov'!$B$60</xm:f>
            <x14:dxf>
              <fill>
                <patternFill>
                  <bgColor rgb="FFFF0000"/>
                </patternFill>
              </fill>
            </x14:dxf>
          </x14:cfRule>
          <xm:sqref>E53</xm:sqref>
        </x14:conditionalFormatting>
        <x14:conditionalFormatting xmlns:xm="http://schemas.microsoft.com/office/excel/2006/main">
          <x14:cfRule type="cellIs" priority="51" operator="equal" id="{AB010CE7-C07E-4382-9D64-23117677900B}">
            <xm:f>'Zoznam tímov a pretekárov'!$B$59</xm:f>
            <x14:dxf>
              <fill>
                <patternFill>
                  <bgColor rgb="FFFFFF00"/>
                </patternFill>
              </fill>
            </x14:dxf>
          </x14:cfRule>
          <x14:cfRule type="cellIs" priority="52" operator="equal" id="{B390ACF9-5AA2-44D3-A10A-30AC1546F2A1}">
            <xm:f>'Zoznam tímov a pretekárov'!$B$58</xm:f>
            <x14:dxf>
              <fill>
                <patternFill>
                  <bgColor theme="3" tint="0.59996337778862885"/>
                </patternFill>
              </fill>
            </x14:dxf>
          </x14:cfRule>
          <x14:cfRule type="cellIs" priority="53" operator="equal" id="{D89E62C1-A446-41A5-BE53-C305FB4F6D6C}">
            <xm:f>'Zoznam tímov a pretekárov'!$B$61</xm:f>
            <x14:dxf>
              <font>
                <strike val="0"/>
              </font>
              <fill>
                <patternFill patternType="none">
                  <bgColor auto="1"/>
                </patternFill>
              </fill>
            </x14:dxf>
          </x14:cfRule>
          <xm:sqref>N55 E55 H55</xm:sqref>
        </x14:conditionalFormatting>
        <x14:conditionalFormatting xmlns:xm="http://schemas.microsoft.com/office/excel/2006/main">
          <x14:cfRule type="cellIs" priority="54" operator="equal" id="{909878AE-5F7E-4205-95C0-6AFC4EDA364A}">
            <xm:f>'Zoznam tímov a pretekárov'!$B$60</xm:f>
            <x14:dxf>
              <fill>
                <patternFill>
                  <bgColor rgb="FFFF0000"/>
                </patternFill>
              </fill>
            </x14:dxf>
          </x14:cfRule>
          <xm:sqref>H55</xm:sqref>
        </x14:conditionalFormatting>
        <x14:conditionalFormatting xmlns:xm="http://schemas.microsoft.com/office/excel/2006/main">
          <x14:cfRule type="cellIs" priority="45" operator="equal" id="{795604E6-2DD3-47B9-B51D-6AEE1932448E}">
            <xm:f>'Zoznam tímov a pretekárov'!$B$59</xm:f>
            <x14:dxf>
              <fill>
                <patternFill>
                  <bgColor rgb="FFFFFF00"/>
                </patternFill>
              </fill>
            </x14:dxf>
          </x14:cfRule>
          <x14:cfRule type="cellIs" priority="46" operator="equal" id="{3EAAD702-5B78-4B93-8BC7-3C7E7D05D6B1}">
            <xm:f>'Zoznam tímov a pretekárov'!$B$58</xm:f>
            <x14:dxf>
              <fill>
                <patternFill>
                  <bgColor theme="3" tint="0.59996337778862885"/>
                </patternFill>
              </fill>
            </x14:dxf>
          </x14:cfRule>
          <x14:cfRule type="cellIs" priority="47" operator="equal" id="{2A4E76C9-0BAB-479A-946B-E1491D1C1C8D}">
            <xm:f>'Zoznam tímov a pretekárov'!$B$61</xm:f>
            <x14:dxf>
              <font>
                <strike val="0"/>
              </font>
              <fill>
                <patternFill patternType="none">
                  <bgColor auto="1"/>
                </patternFill>
              </fill>
            </x14:dxf>
          </x14:cfRule>
          <xm:sqref>K55</xm:sqref>
        </x14:conditionalFormatting>
        <x14:conditionalFormatting xmlns:xm="http://schemas.microsoft.com/office/excel/2006/main">
          <x14:cfRule type="cellIs" priority="48" operator="equal" id="{7F9255E6-DC0C-46CA-B4D2-51D23786A022}">
            <xm:f>'Zoznam tímov a pretekárov'!$B$60</xm:f>
            <x14:dxf>
              <fill>
                <patternFill>
                  <bgColor rgb="FFFF0000"/>
                </patternFill>
              </fill>
            </x14:dxf>
          </x14:cfRule>
          <xm:sqref>E55</xm:sqref>
        </x14:conditionalFormatting>
        <x14:conditionalFormatting xmlns:xm="http://schemas.microsoft.com/office/excel/2006/main">
          <x14:cfRule type="cellIs" priority="41" operator="equal" id="{011CD456-3BE4-4BB7-B5BF-4B5F0F4364F9}">
            <xm:f>'Zoznam tímov a pretekárov'!$B$59</xm:f>
            <x14:dxf>
              <fill>
                <patternFill>
                  <bgColor rgb="FFFFFF00"/>
                </patternFill>
              </fill>
            </x14:dxf>
          </x14:cfRule>
          <x14:cfRule type="cellIs" priority="42" operator="equal" id="{121D933B-D899-44E8-B35F-C145BC5AACD2}">
            <xm:f>'Zoznam tímov a pretekárov'!$B$58</xm:f>
            <x14:dxf>
              <fill>
                <patternFill>
                  <bgColor theme="3" tint="0.59996337778862885"/>
                </patternFill>
              </fill>
            </x14:dxf>
          </x14:cfRule>
          <x14:cfRule type="cellIs" priority="43" operator="equal" id="{CCB576C2-0D53-451A-A2D3-B050C443197A}">
            <xm:f>'Zoznam tímov a pretekárov'!$B$61</xm:f>
            <x14:dxf>
              <font>
                <strike val="0"/>
              </font>
              <fill>
                <patternFill patternType="none">
                  <bgColor auto="1"/>
                </patternFill>
              </fill>
            </x14:dxf>
          </x14:cfRule>
          <xm:sqref>N57 N59 N61 N63 E57 E59 E61 E63 H57 H59 H61 H63</xm:sqref>
        </x14:conditionalFormatting>
        <x14:conditionalFormatting xmlns:xm="http://schemas.microsoft.com/office/excel/2006/main">
          <x14:cfRule type="cellIs" priority="44" operator="equal" id="{20E12A09-6182-4387-BA49-48B9B0EBEADC}">
            <xm:f>'Zoznam tímov a pretekárov'!$B$60</xm:f>
            <x14:dxf>
              <fill>
                <patternFill>
                  <bgColor rgb="FFFF0000"/>
                </patternFill>
              </fill>
            </x14:dxf>
          </x14:cfRule>
          <xm:sqref>H57 H59 H61 H63</xm:sqref>
        </x14:conditionalFormatting>
        <x14:conditionalFormatting xmlns:xm="http://schemas.microsoft.com/office/excel/2006/main">
          <x14:cfRule type="cellIs" priority="35" operator="equal" id="{44419C27-EB1F-405E-959D-AE143E31EDF8}">
            <xm:f>'Zoznam tímov a pretekárov'!$B$59</xm:f>
            <x14:dxf>
              <fill>
                <patternFill>
                  <bgColor rgb="FFFFFF00"/>
                </patternFill>
              </fill>
            </x14:dxf>
          </x14:cfRule>
          <x14:cfRule type="cellIs" priority="36" operator="equal" id="{8EE2DFA0-BD30-48F3-84F7-E9A2E2A9960A}">
            <xm:f>'Zoznam tímov a pretekárov'!$B$58</xm:f>
            <x14:dxf>
              <fill>
                <patternFill>
                  <bgColor theme="3" tint="0.59996337778862885"/>
                </patternFill>
              </fill>
            </x14:dxf>
          </x14:cfRule>
          <x14:cfRule type="cellIs" priority="37" operator="equal" id="{3849240A-7904-4ECC-AA75-5DED37A7B5F8}">
            <xm:f>'Zoznam tímov a pretekárov'!$B$61</xm:f>
            <x14:dxf>
              <font>
                <strike val="0"/>
              </font>
              <fill>
                <patternFill patternType="none">
                  <bgColor auto="1"/>
                </patternFill>
              </fill>
            </x14:dxf>
          </x14:cfRule>
          <xm:sqref>K57 K59 K61 K63</xm:sqref>
        </x14:conditionalFormatting>
        <x14:conditionalFormatting xmlns:xm="http://schemas.microsoft.com/office/excel/2006/main">
          <x14:cfRule type="cellIs" priority="38" operator="equal" id="{7C42105F-0BA4-4A77-9A78-BFB3AD4056AF}">
            <xm:f>'Zoznam tímov a pretekárov'!$B$60</xm:f>
            <x14:dxf>
              <fill>
                <patternFill>
                  <bgColor rgb="FFFF0000"/>
                </patternFill>
              </fill>
            </x14:dxf>
          </x14:cfRule>
          <xm:sqref>E57 E59 E61 E63</xm:sqref>
        </x14:conditionalFormatting>
        <x14:conditionalFormatting xmlns:xm="http://schemas.microsoft.com/office/excel/2006/main">
          <x14:cfRule type="cellIs" priority="4" operator="equal" id="{38F60051-06C9-4EB5-BF9D-C5A979B2ABE5}">
            <xm:f>'Zoznam tímov a pretekárov'!$B$59</xm:f>
            <x14:dxf>
              <fill>
                <patternFill>
                  <bgColor rgb="FFFFFF00"/>
                </patternFill>
              </fill>
            </x14:dxf>
          </x14:cfRule>
          <x14:cfRule type="cellIs" priority="5" operator="equal" id="{7ED5CDFD-0A5B-4B08-A1E5-088B02683C85}">
            <xm:f>'Zoznam tímov a pretekárov'!$B$58</xm:f>
            <x14:dxf>
              <fill>
                <patternFill>
                  <bgColor theme="3" tint="0.59996337778862885"/>
                </patternFill>
              </fill>
            </x14:dxf>
          </x14:cfRule>
          <x14:cfRule type="cellIs" priority="6" operator="equal" id="{6740E79D-760B-4377-8C71-47F9309DEF8E}">
            <xm:f>'Zoznam tímov a pretekárov'!$B$61</xm:f>
            <x14:dxf>
              <font>
                <strike val="0"/>
              </font>
              <fill>
                <patternFill patternType="none">
                  <bgColor auto="1"/>
                </patternFill>
              </fill>
            </x14:dxf>
          </x14:cfRule>
          <xm:sqref>K47</xm:sqref>
        </x14:conditionalFormatting>
        <x14:conditionalFormatting xmlns:xm="http://schemas.microsoft.com/office/excel/2006/main">
          <x14:cfRule type="cellIs" priority="1" operator="equal" id="{FF776166-19D0-4C79-B7FF-454D5BEA0E93}">
            <xm:f>'Zoznam tímov a pretekárov'!$B$59</xm:f>
            <x14:dxf>
              <fill>
                <patternFill>
                  <bgColor rgb="FFFFFF00"/>
                </patternFill>
              </fill>
            </x14:dxf>
          </x14:cfRule>
          <x14:cfRule type="cellIs" priority="2" operator="equal" id="{AAA72166-8A19-4C36-9A8B-E394C149D94B}">
            <xm:f>'Zoznam tímov a pretekárov'!$B$58</xm:f>
            <x14:dxf>
              <fill>
                <patternFill>
                  <bgColor theme="3" tint="0.59996337778862885"/>
                </patternFill>
              </fill>
            </x14:dxf>
          </x14:cfRule>
          <x14:cfRule type="cellIs" priority="3" operator="equal" id="{4D2675CA-2578-416E-98B9-77DEED84A8F5}">
            <xm:f>'Zoznam tímov a pretekárov'!$B$61</xm:f>
            <x14:dxf>
              <font>
                <strike val="0"/>
              </font>
              <fill>
                <patternFill patternType="none">
                  <bgColor auto="1"/>
                </patternFill>
              </fill>
            </x14:dxf>
          </x14:cfRule>
          <xm:sqref>K47</xm:sqref>
        </x14:conditionalFormatting>
      </x14:conditionalFormattings>
    </ext>
    <ext xmlns:x14="http://schemas.microsoft.com/office/spreadsheetml/2009/9/main" uri="{CCE6A557-97BC-4b89-ADB6-D9C93CAAB3DF}">
      <x14:dataValidations xmlns:xm="http://schemas.microsoft.com/office/excel/2006/main" count="24">
        <x14:dataValidation type="list" allowBlank="1" showInputMessage="1" showErrorMessage="1" xr:uid="{00000000-0002-0000-0200-000001000000}">
          <x14:formula1>
            <xm:f>'Zoznam tímov a pretekárov'!$B$5:$I$5</xm:f>
          </x14:formula1>
          <xm:sqref>L7:M7 I7:J7 C7:D7 F7:G7</xm:sqref>
        </x14:dataValidation>
        <x14:dataValidation type="list" allowBlank="1" showInputMessage="1" showErrorMessage="1" xr:uid="{00000000-0002-0000-0200-000002000000}">
          <x14:formula1>
            <xm:f>'Zoznam tímov a pretekárov'!$B$3:$I$3</xm:f>
          </x14:formula1>
          <xm:sqref>L5:M5 F5:G5 I5:J5 C5</xm:sqref>
        </x14:dataValidation>
        <x14:dataValidation type="list" allowBlank="1" showInputMessage="1" showErrorMessage="1" xr:uid="{00000000-0002-0000-0200-000003000000}">
          <x14:formula1>
            <xm:f>'Zoznam tímov a pretekárov'!$B$25:$I$25</xm:f>
          </x14:formula1>
          <xm:sqref>L27:M27 I27:J27 C27:D27 F27:G27</xm:sqref>
        </x14:dataValidation>
        <x14:dataValidation type="list" allowBlank="1" showInputMessage="1" showErrorMessage="1" xr:uid="{00000000-0002-0000-0200-000004000000}">
          <x14:formula1>
            <xm:f>'Zoznam tímov a pretekárov'!$B$23:$I$23</xm:f>
          </x14:formula1>
          <xm:sqref>C25:D25 F25:G25 I25:J25 L25:M25</xm:sqref>
        </x14:dataValidation>
        <x14:dataValidation type="list" allowBlank="1" showInputMessage="1" showErrorMessage="1" xr:uid="{00000000-0002-0000-0200-000005000000}">
          <x14:formula1>
            <xm:f>'Zoznam tímov a pretekárov'!$B$21:$I$21</xm:f>
          </x14:formula1>
          <xm:sqref>L23:M23 I23:J23 C23:D23 F23:G23</xm:sqref>
        </x14:dataValidation>
        <x14:dataValidation type="list" allowBlank="1" showInputMessage="1" showErrorMessage="1" xr:uid="{00000000-0002-0000-0200-000006000000}">
          <x14:formula1>
            <xm:f>'Zoznam tímov a pretekárov'!$B$19:$I$19</xm:f>
          </x14:formula1>
          <xm:sqref>C21:D21 F21:G21 I21:J21 L21:M21</xm:sqref>
        </x14:dataValidation>
        <x14:dataValidation type="list" allowBlank="1" showInputMessage="1" showErrorMessage="1" xr:uid="{00000000-0002-0000-0200-000007000000}">
          <x14:formula1>
            <xm:f>'Zoznam tímov a pretekárov'!$B$17:$I$17</xm:f>
          </x14:formula1>
          <xm:sqref>L19:M19 I19:J19 C19:D19 F19:G19</xm:sqref>
        </x14:dataValidation>
        <x14:dataValidation type="list" allowBlank="1" showInputMessage="1" showErrorMessage="1" xr:uid="{00000000-0002-0000-0200-000008000000}">
          <x14:formula1>
            <xm:f>'Zoznam tímov a pretekárov'!$B$15:$I$15</xm:f>
          </x14:formula1>
          <xm:sqref>C17:D17 F17:G17 I17:J17 L17:M17</xm:sqref>
        </x14:dataValidation>
        <x14:dataValidation type="list" allowBlank="1" showInputMessage="1" showErrorMessage="1" xr:uid="{00000000-0002-0000-0200-000009000000}">
          <x14:formula1>
            <xm:f>'Zoznam tímov a pretekárov'!$B$13:$I$13</xm:f>
          </x14:formula1>
          <xm:sqref>L15:M15 I15:J15 C15:D15 F15:G15</xm:sqref>
        </x14:dataValidation>
        <x14:dataValidation type="list" showInputMessage="1" showErrorMessage="1" xr:uid="{00000000-0002-0000-0200-00000A000000}">
          <x14:formula1>
            <xm:f>'Zoznam tímov a pretekárov'!$B$11:$I$11</xm:f>
          </x14:formula1>
          <xm:sqref>C13:D13 F13:G13 I13:J13 L13:M13</xm:sqref>
        </x14:dataValidation>
        <x14:dataValidation type="list" allowBlank="1" showInputMessage="1" showErrorMessage="1" xr:uid="{00000000-0002-0000-0200-00000B000000}">
          <x14:formula1>
            <xm:f>'Zoznam tímov a pretekárov'!$B$9:$I$9</xm:f>
          </x14:formula1>
          <xm:sqref>L11:M11 I11:J11 C11:D11 F11:G11</xm:sqref>
        </x14:dataValidation>
        <x14:dataValidation type="list" allowBlank="1" showInputMessage="1" showErrorMessage="1" xr:uid="{00000000-0002-0000-0200-00000C000000}">
          <x14:formula1>
            <xm:f>'Zoznam tímov a pretekárov'!$B$7:$I$7</xm:f>
          </x14:formula1>
          <xm:sqref>C9:D9 F9:G9 I9:J9 L9:M9</xm:sqref>
        </x14:dataValidation>
        <x14:dataValidation type="list" allowBlank="1" showInputMessage="1" showErrorMessage="1" xr:uid="{00000000-0002-0000-0200-00000D000000}">
          <x14:formula1>
            <xm:f>'Zoznam tímov a pretekárov'!$B$27:$I$27</xm:f>
          </x14:formula1>
          <xm:sqref>C29:D29 F29:G29 I29:J29 L29:M29</xm:sqref>
        </x14:dataValidation>
        <x14:dataValidation type="list" allowBlank="1" showInputMessage="1" showErrorMessage="1" xr:uid="{00000000-0002-0000-0200-00000E000000}">
          <x14:formula1>
            <xm:f>'Zoznam tímov a pretekárov'!$B$58:$B$61</xm:f>
          </x14:formula1>
          <xm:sqref>E5</xm:sqref>
        </x14:dataValidation>
        <x14:dataValidation type="list" allowBlank="1" showInputMessage="1" showErrorMessage="1" xr:uid="{00000000-0002-0000-0200-00000F000000}">
          <x14:formula1>
            <xm:f>'Zoznam tímov a pretekárov'!$B$29:$I$29</xm:f>
          </x14:formula1>
          <xm:sqref>C31:D31 F31:G31 I31:J31 L31:M31</xm:sqref>
        </x14:dataValidation>
        <x14:dataValidation type="list" allowBlank="1" showInputMessage="1" showErrorMessage="1" xr:uid="{00000000-0002-0000-0200-000010000000}">
          <x14:formula1>
            <xm:f>'Zoznam tímov a pretekárov'!$B$33:$I$33</xm:f>
          </x14:formula1>
          <xm:sqref>C35:D35 F35:G35 I35:J35 L35:M35</xm:sqref>
        </x14:dataValidation>
        <x14:dataValidation type="list" allowBlank="1" showInputMessage="1" showErrorMessage="1" xr:uid="{00000000-0002-0000-0200-000011000000}">
          <x14:formula1>
            <xm:f>'Zoznam tímov a pretekárov'!$B$35:$I$35</xm:f>
          </x14:formula1>
          <xm:sqref>C37:D37 F37:G37 I37:J37 L37:M37</xm:sqref>
        </x14:dataValidation>
        <x14:dataValidation type="list" allowBlank="1" showInputMessage="1" showErrorMessage="1" xr:uid="{00000000-0002-0000-0200-000012000000}">
          <x14:formula1>
            <xm:f>'Zoznam tímov a pretekárov'!$B$37:$I$37</xm:f>
          </x14:formula1>
          <xm:sqref>C39:D39 F39:G39 I39:J39 L39:M39</xm:sqref>
        </x14:dataValidation>
        <x14:dataValidation type="list" allowBlank="1" showInputMessage="1" showErrorMessage="1" xr:uid="{00000000-0002-0000-0200-000013000000}">
          <x14:formula1>
            <xm:f>'Zoznam tímov a pretekárov'!$B$31:$I$31</xm:f>
          </x14:formula1>
          <xm:sqref>C33:D33 F33:G33 I33:J33 L33:M33</xm:sqref>
        </x14:dataValidation>
        <x14:dataValidation type="list" allowBlank="1" showInputMessage="1" showErrorMessage="1" xr:uid="{00000000-0002-0000-0200-000014000000}">
          <x14:formula1>
            <xm:f>'Zoznam tímov a pretekárov'!$B$47:$I$47</xm:f>
          </x14:formula1>
          <xm:sqref>C49:D49 F49:G49 I49:J49 L49:M49</xm:sqref>
        </x14:dataValidation>
        <x14:dataValidation type="list" allowBlank="1" showInputMessage="1" showErrorMessage="1" xr:uid="{00000000-0002-0000-0200-000015000000}">
          <x14:formula1>
            <xm:f>'Zoznam tímov a pretekárov'!$B$45:$I$45</xm:f>
          </x14:formula1>
          <xm:sqref>L47:M47 I47:J47 F47:G47 C47:D47</xm:sqref>
        </x14:dataValidation>
        <x14:dataValidation type="list" allowBlank="1" showInputMessage="1" showErrorMessage="1" xr:uid="{00000000-0002-0000-0200-000016000000}">
          <x14:formula1>
            <xm:f>'Zoznam tímov a pretekárov'!$B$43:$I$43</xm:f>
          </x14:formula1>
          <xm:sqref>C45:D45 F45:G45 I45:J45 L45:M45</xm:sqref>
        </x14:dataValidation>
        <x14:dataValidation type="list" allowBlank="1" showInputMessage="1" showErrorMessage="1" xr:uid="{00000000-0002-0000-0200-000017000000}">
          <x14:formula1>
            <xm:f>'Zoznam tímov a pretekárov'!$B$41:$I$41</xm:f>
          </x14:formula1>
          <xm:sqref>C43:D43 F43:G43 I43:J43 L43:M43</xm:sqref>
        </x14:dataValidation>
        <x14:dataValidation type="list" allowBlank="1" showInputMessage="1" showErrorMessage="1" xr:uid="{00000000-0002-0000-0200-000018000000}">
          <x14:formula1>
            <xm:f>'Zoznam tímov a pretekárov'!$B$39:$I$39</xm:f>
          </x14:formula1>
          <xm:sqref>C41:D41 F41:G41 I41:J41 L41:M41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3"/>
  <dimension ref="A1:AA26"/>
  <sheetViews>
    <sheetView showGridLines="0" zoomScale="85" zoomScaleNormal="85" workbookViewId="0">
      <selection activeCell="I5" sqref="I5"/>
    </sheetView>
  </sheetViews>
  <sheetFormatPr defaultRowHeight="12.75" x14ac:dyDescent="0.15"/>
  <cols>
    <col min="1" max="1" width="3.7734375" customWidth="1"/>
    <col min="2" max="2" width="23.8671875" customWidth="1"/>
    <col min="3" max="3" width="11.73046875" bestFit="1" customWidth="1"/>
    <col min="4" max="14" width="7.28125" customWidth="1"/>
    <col min="15" max="15" width="8.8984375" customWidth="1"/>
    <col min="16" max="16" width="12.40625" customWidth="1"/>
    <col min="17" max="17" width="9.70703125" customWidth="1"/>
    <col min="18" max="19" width="10.11328125" customWidth="1"/>
    <col min="20" max="20" width="14.83203125" bestFit="1" customWidth="1"/>
  </cols>
  <sheetData>
    <row r="1" spans="1:27" ht="54" customHeight="1" thickBot="1" x14ac:dyDescent="0.2">
      <c r="A1" s="232" t="s">
        <v>28</v>
      </c>
      <c r="B1" s="233"/>
      <c r="C1" s="233"/>
      <c r="D1" s="233"/>
      <c r="E1" s="233"/>
      <c r="F1" s="233"/>
      <c r="G1" s="233"/>
      <c r="H1" s="233"/>
      <c r="I1" s="233"/>
      <c r="J1" s="233"/>
      <c r="K1" s="233"/>
      <c r="L1" s="233"/>
      <c r="M1" s="233"/>
      <c r="N1" s="233"/>
      <c r="O1" s="233"/>
      <c r="P1" s="233"/>
      <c r="Q1" s="234"/>
      <c r="R1" s="5"/>
      <c r="S1" s="5"/>
    </row>
    <row r="2" spans="1:27" ht="20.100000000000001" customHeight="1" thickBot="1" x14ac:dyDescent="0.2">
      <c r="A2" s="235" t="s">
        <v>20</v>
      </c>
      <c r="B2" s="238" t="s">
        <v>18</v>
      </c>
      <c r="C2" s="241" t="s">
        <v>15</v>
      </c>
      <c r="D2" s="242"/>
      <c r="E2" s="243"/>
      <c r="F2" s="242" t="s">
        <v>16</v>
      </c>
      <c r="G2" s="242"/>
      <c r="H2" s="242"/>
      <c r="I2" s="241"/>
      <c r="J2" s="242"/>
      <c r="K2" s="243"/>
      <c r="L2" s="242"/>
      <c r="M2" s="242"/>
      <c r="N2" s="242"/>
      <c r="O2" s="241" t="s">
        <v>3</v>
      </c>
      <c r="P2" s="242"/>
      <c r="Q2" s="243"/>
      <c r="R2" s="6"/>
      <c r="S2" s="6"/>
    </row>
    <row r="3" spans="1:27" ht="12" customHeight="1" thickTop="1" x14ac:dyDescent="0.15">
      <c r="A3" s="236"/>
      <c r="B3" s="239"/>
      <c r="C3" s="244" t="s">
        <v>2</v>
      </c>
      <c r="D3" s="222" t="s">
        <v>12</v>
      </c>
      <c r="E3" s="226" t="s">
        <v>1</v>
      </c>
      <c r="F3" s="230" t="s">
        <v>2</v>
      </c>
      <c r="G3" s="222" t="s">
        <v>12</v>
      </c>
      <c r="H3" s="226" t="s">
        <v>1</v>
      </c>
      <c r="I3" s="244" t="s">
        <v>2</v>
      </c>
      <c r="J3" s="222" t="s">
        <v>12</v>
      </c>
      <c r="K3" s="226" t="s">
        <v>1</v>
      </c>
      <c r="L3" s="230" t="s">
        <v>2</v>
      </c>
      <c r="M3" s="222" t="s">
        <v>12</v>
      </c>
      <c r="N3" s="226" t="s">
        <v>1</v>
      </c>
      <c r="O3" s="228" t="s">
        <v>2</v>
      </c>
      <c r="P3" s="222" t="s">
        <v>17</v>
      </c>
      <c r="Q3" s="224" t="s">
        <v>1</v>
      </c>
      <c r="R3" s="6"/>
      <c r="S3" s="6"/>
    </row>
    <row r="4" spans="1:27" ht="18" customHeight="1" thickBot="1" x14ac:dyDescent="0.2">
      <c r="A4" s="237"/>
      <c r="B4" s="240"/>
      <c r="C4" s="246"/>
      <c r="D4" s="247"/>
      <c r="E4" s="226"/>
      <c r="F4" s="248"/>
      <c r="G4" s="247"/>
      <c r="H4" s="226"/>
      <c r="I4" s="245"/>
      <c r="J4" s="223"/>
      <c r="K4" s="227"/>
      <c r="L4" s="231"/>
      <c r="M4" s="223"/>
      <c r="N4" s="227"/>
      <c r="O4" s="229"/>
      <c r="P4" s="223"/>
      <c r="Q4" s="225"/>
      <c r="R4" s="6"/>
      <c r="S4" s="6"/>
    </row>
    <row r="5" spans="1:27" ht="35.1" customHeight="1" thickBot="1" x14ac:dyDescent="0.2">
      <c r="A5" s="2">
        <v>1</v>
      </c>
      <c r="B5" s="33" t="str">
        <f>'Zoznam tímov a pretekárov'!A3</f>
        <v>Sereď -Feeder team Sereď</v>
      </c>
      <c r="C5" s="34">
        <f>'družstvá 1.preteky'!O5</f>
        <v>17</v>
      </c>
      <c r="D5" s="35">
        <f>'družstvá 1.preteky'!P5</f>
        <v>29390</v>
      </c>
      <c r="E5" s="36">
        <f>'družstvá 1.preteky'!Q5</f>
        <v>5</v>
      </c>
      <c r="F5" s="34">
        <f>'družstvá 2.preteky'!O5</f>
        <v>16</v>
      </c>
      <c r="G5" s="35">
        <f>'družstvá 2.preteky'!P5</f>
        <v>42640</v>
      </c>
      <c r="H5" s="36">
        <f>'družstvá 2.preteky'!Q5</f>
        <v>3</v>
      </c>
      <c r="I5" s="37"/>
      <c r="J5" s="38"/>
      <c r="K5" s="39"/>
      <c r="L5" s="40"/>
      <c r="M5" s="38"/>
      <c r="N5" s="41"/>
      <c r="O5" s="42">
        <f t="shared" ref="O5:P7" si="0">SUM(C5+F5+I5+L5)</f>
        <v>33</v>
      </c>
      <c r="P5" s="43">
        <f t="shared" si="0"/>
        <v>72030</v>
      </c>
      <c r="Q5" s="44">
        <f>AA5</f>
        <v>3</v>
      </c>
      <c r="R5" s="3"/>
      <c r="S5" s="3"/>
      <c r="V5" s="44">
        <f>(RANK(O5,$O$5:$O$16,1))</f>
        <v>3</v>
      </c>
      <c r="W5">
        <f>RANK(P5,$P$5:$P$16,0)</f>
        <v>3</v>
      </c>
      <c r="X5">
        <f>V5+W5*0.001</f>
        <v>3.0030000000000001</v>
      </c>
      <c r="AA5">
        <f>RANK(X5,$X$5:$X$16,1)</f>
        <v>3</v>
      </c>
    </row>
    <row r="6" spans="1:27" ht="35.1" customHeight="1" thickBot="1" x14ac:dyDescent="0.2">
      <c r="A6" s="7">
        <v>2</v>
      </c>
      <c r="B6" s="33" t="str">
        <f>'Zoznam tímov a pretekárov'!A5</f>
        <v>Bratislava 1- AWA-S</v>
      </c>
      <c r="C6" s="45">
        <f>'družstvá 1.preteky'!O7</f>
        <v>23</v>
      </c>
      <c r="D6" s="46">
        <f>'družstvá 1.preteky'!P7</f>
        <v>22410</v>
      </c>
      <c r="E6" s="47">
        <f>'družstvá 1.preteky'!Q7</f>
        <v>10</v>
      </c>
      <c r="F6" s="45">
        <f>'družstvá 2.preteky'!O7</f>
        <v>22</v>
      </c>
      <c r="G6" s="46">
        <f>'družstvá 2.preteky'!P7</f>
        <v>37010</v>
      </c>
      <c r="H6" s="80">
        <f>'družstvá 2.preteky'!Q7</f>
        <v>9</v>
      </c>
      <c r="I6" s="48"/>
      <c r="J6" s="49"/>
      <c r="K6" s="50"/>
      <c r="L6" s="51"/>
      <c r="M6" s="49"/>
      <c r="N6" s="52"/>
      <c r="O6" s="53">
        <f t="shared" si="0"/>
        <v>45</v>
      </c>
      <c r="P6" s="54">
        <f t="shared" si="0"/>
        <v>59420</v>
      </c>
      <c r="Q6" s="44">
        <f t="shared" ref="Q6:Q16" si="1">AA6</f>
        <v>6</v>
      </c>
      <c r="R6" s="3"/>
      <c r="S6" s="3"/>
      <c r="V6" s="44">
        <f t="shared" ref="V6:V16" si="2">(RANK(O6,$O$5:$O$16,1))</f>
        <v>6</v>
      </c>
      <c r="W6">
        <f t="shared" ref="W6:W16" si="3">RANK(P6,$P$5:$P$16,0)</f>
        <v>5</v>
      </c>
      <c r="X6">
        <f t="shared" ref="X6:X16" si="4">V6+W6*0.001</f>
        <v>6.0049999999999999</v>
      </c>
      <c r="AA6">
        <f t="shared" ref="AA6:AA16" si="5">RANK(X6,$X$5:$X$16,1)</f>
        <v>6</v>
      </c>
    </row>
    <row r="7" spans="1:27" ht="35.1" customHeight="1" thickBot="1" x14ac:dyDescent="0.2">
      <c r="A7" s="2">
        <v>3</v>
      </c>
      <c r="B7" s="33" t="str">
        <f>'Zoznam tímov a pretekárov'!A7</f>
        <v>Nové Zámky  Maros-Mix Tubertini</v>
      </c>
      <c r="C7" s="45">
        <f>'družstvá 1.preteky'!O9</f>
        <v>11</v>
      </c>
      <c r="D7" s="46">
        <f>'družstvá 1.preteky'!P9</f>
        <v>47970</v>
      </c>
      <c r="E7" s="47">
        <f>'družstvá 1.preteky'!Q9</f>
        <v>2</v>
      </c>
      <c r="F7" s="45">
        <f>'družstvá 2.preteky'!O9</f>
        <v>8</v>
      </c>
      <c r="G7" s="46">
        <f>'družstvá 2.preteky'!P9</f>
        <v>43580</v>
      </c>
      <c r="H7" s="80">
        <f>'družstvá 2.preteky'!Q9</f>
        <v>1</v>
      </c>
      <c r="I7" s="48"/>
      <c r="J7" s="49"/>
      <c r="K7" s="50"/>
      <c r="L7" s="51"/>
      <c r="M7" s="49"/>
      <c r="N7" s="52"/>
      <c r="O7" s="53">
        <f t="shared" si="0"/>
        <v>19</v>
      </c>
      <c r="P7" s="54">
        <f t="shared" si="0"/>
        <v>91550</v>
      </c>
      <c r="Q7" s="44">
        <f t="shared" si="1"/>
        <v>1</v>
      </c>
      <c r="R7" s="3"/>
      <c r="S7" s="3"/>
      <c r="V7" s="44">
        <f t="shared" si="2"/>
        <v>1</v>
      </c>
      <c r="W7">
        <f t="shared" si="3"/>
        <v>1</v>
      </c>
      <c r="X7">
        <f t="shared" si="4"/>
        <v>1.0009999999999999</v>
      </c>
      <c r="AA7">
        <f t="shared" si="5"/>
        <v>1</v>
      </c>
    </row>
    <row r="8" spans="1:27" ht="35.1" customHeight="1" thickBot="1" x14ac:dyDescent="0.2">
      <c r="A8" s="7">
        <v>4</v>
      </c>
      <c r="B8" s="33" t="str">
        <f>'Zoznam tímov a pretekárov'!A9</f>
        <v>ČR</v>
      </c>
      <c r="C8" s="45">
        <f>'družstvá 1.preteky'!O11</f>
        <v>44</v>
      </c>
      <c r="D8" s="46">
        <f>'družstvá 1.preteky'!P11</f>
        <v>11000</v>
      </c>
      <c r="E8" s="47">
        <f>'družstvá 1.preteky'!Q11</f>
        <v>23</v>
      </c>
      <c r="F8" s="45">
        <f>'družstvá 2.preteky'!O11</f>
        <v>41</v>
      </c>
      <c r="G8" s="46">
        <f>'družstvá 2.preteky'!P11</f>
        <v>14750</v>
      </c>
      <c r="H8" s="80">
        <f>'družstvá 2.preteky'!Q11</f>
        <v>23</v>
      </c>
      <c r="I8" s="48"/>
      <c r="J8" s="49"/>
      <c r="K8" s="50"/>
      <c r="L8" s="51"/>
      <c r="M8" s="49"/>
      <c r="N8" s="52"/>
      <c r="O8" s="53">
        <f t="shared" ref="O8:O16" si="6">SUM(C8+F8+I8+L8)</f>
        <v>85</v>
      </c>
      <c r="P8" s="54">
        <f t="shared" ref="P8:P16" si="7">SUM(D8+G8+J8+M8)</f>
        <v>25750</v>
      </c>
      <c r="Q8" s="44">
        <f t="shared" si="1"/>
        <v>11</v>
      </c>
      <c r="R8" s="3"/>
      <c r="S8" s="3"/>
      <c r="V8" s="44">
        <f t="shared" si="2"/>
        <v>11</v>
      </c>
      <c r="W8">
        <f t="shared" si="3"/>
        <v>11</v>
      </c>
      <c r="X8">
        <f t="shared" si="4"/>
        <v>11.010999999999999</v>
      </c>
      <c r="AA8">
        <f t="shared" si="5"/>
        <v>11</v>
      </c>
    </row>
    <row r="9" spans="1:27" ht="35.1" customHeight="1" thickBot="1" x14ac:dyDescent="0.2">
      <c r="A9" s="2">
        <v>5</v>
      </c>
      <c r="B9" s="33" t="str">
        <f>'Zoznam tímov a pretekárov'!A11</f>
        <v>Hlohovec - Browvning</v>
      </c>
      <c r="C9" s="45">
        <f>'družstvá 1.preteky'!O13</f>
        <v>15</v>
      </c>
      <c r="D9" s="46">
        <f>'družstvá 1.preteky'!P13</f>
        <v>33750</v>
      </c>
      <c r="E9" s="47">
        <f>'družstvá 1.preteky'!Q13</f>
        <v>3</v>
      </c>
      <c r="F9" s="45">
        <f>'družstvá 2.preteky'!O13</f>
        <v>16</v>
      </c>
      <c r="G9" s="46">
        <f>'družstvá 2.preteky'!P13</f>
        <v>41520</v>
      </c>
      <c r="H9" s="80">
        <f>'družstvá 2.preteky'!Q13</f>
        <v>4</v>
      </c>
      <c r="I9" s="48"/>
      <c r="J9" s="49"/>
      <c r="K9" s="50"/>
      <c r="L9" s="51"/>
      <c r="M9" s="49"/>
      <c r="N9" s="52"/>
      <c r="O9" s="53">
        <f t="shared" si="6"/>
        <v>31</v>
      </c>
      <c r="P9" s="54">
        <f t="shared" si="7"/>
        <v>75270</v>
      </c>
      <c r="Q9" s="44">
        <f t="shared" si="1"/>
        <v>2</v>
      </c>
      <c r="R9" s="86"/>
      <c r="S9" s="3"/>
      <c r="V9" s="44">
        <f t="shared" si="2"/>
        <v>2</v>
      </c>
      <c r="W9">
        <f t="shared" si="3"/>
        <v>2</v>
      </c>
      <c r="X9">
        <f t="shared" si="4"/>
        <v>2.0019999999999998</v>
      </c>
      <c r="AA9">
        <f t="shared" si="5"/>
        <v>2</v>
      </c>
    </row>
    <row r="10" spans="1:27" ht="35.1" customHeight="1" thickBot="1" x14ac:dyDescent="0.2">
      <c r="A10" s="7">
        <v>6</v>
      </c>
      <c r="B10" s="33" t="str">
        <f>'Zoznam tímov a pretekárov'!A13</f>
        <v>Košice A</v>
      </c>
      <c r="C10" s="45">
        <f>'družstvá 1.preteky'!O15</f>
        <v>42</v>
      </c>
      <c r="D10" s="46">
        <f>'družstvá 1.preteky'!P15</f>
        <v>11700</v>
      </c>
      <c r="E10" s="47">
        <f>'družstvá 1.preteky'!Q15</f>
        <v>22</v>
      </c>
      <c r="F10" s="45">
        <f>'družstvá 2.preteky'!O15</f>
        <v>47</v>
      </c>
      <c r="G10" s="46">
        <f>'družstvá 2.preteky'!P15</f>
        <v>8660</v>
      </c>
      <c r="H10" s="80">
        <f>'družstvá 2.preteky'!Q15</f>
        <v>24</v>
      </c>
      <c r="I10" s="48"/>
      <c r="J10" s="49"/>
      <c r="K10" s="50"/>
      <c r="L10" s="55"/>
      <c r="M10" s="49"/>
      <c r="N10" s="52"/>
      <c r="O10" s="53">
        <f t="shared" si="6"/>
        <v>89</v>
      </c>
      <c r="P10" s="54">
        <f t="shared" si="7"/>
        <v>20360</v>
      </c>
      <c r="Q10" s="44">
        <f t="shared" si="1"/>
        <v>12</v>
      </c>
      <c r="R10" s="3"/>
      <c r="S10" s="3"/>
      <c r="V10" s="44">
        <f t="shared" si="2"/>
        <v>12</v>
      </c>
      <c r="W10">
        <f t="shared" si="3"/>
        <v>12</v>
      </c>
      <c r="X10">
        <f t="shared" si="4"/>
        <v>12.012</v>
      </c>
      <c r="AA10">
        <f t="shared" si="5"/>
        <v>12</v>
      </c>
    </row>
    <row r="11" spans="1:27" ht="35.1" customHeight="1" thickBot="1" x14ac:dyDescent="0.2">
      <c r="A11" s="2">
        <v>7</v>
      </c>
      <c r="B11" s="33" t="str">
        <f>'Zoznam tímov a pretekárov'!A15</f>
        <v>Dolný Kubín - Robinson</v>
      </c>
      <c r="C11" s="45">
        <f>'družstvá 1.preteky'!O17</f>
        <v>32</v>
      </c>
      <c r="D11" s="46">
        <f>'družstvá 1.preteky'!P17</f>
        <v>21210</v>
      </c>
      <c r="E11" s="47">
        <f>'družstvá 1.preteky'!Q17</f>
        <v>16</v>
      </c>
      <c r="F11" s="45">
        <f>'družstvá 2.preteky'!O17</f>
        <v>24</v>
      </c>
      <c r="G11" s="46">
        <f>'družstvá 2.preteky'!P17</f>
        <v>29920</v>
      </c>
      <c r="H11" s="80">
        <f>'družstvá 2.preteky'!Q17</f>
        <v>10</v>
      </c>
      <c r="I11" s="48"/>
      <c r="J11" s="49"/>
      <c r="K11" s="50"/>
      <c r="L11" s="51"/>
      <c r="M11" s="49"/>
      <c r="N11" s="52"/>
      <c r="O11" s="53">
        <f t="shared" si="6"/>
        <v>56</v>
      </c>
      <c r="P11" s="54">
        <f t="shared" si="7"/>
        <v>51130</v>
      </c>
      <c r="Q11" s="44">
        <f t="shared" si="1"/>
        <v>7</v>
      </c>
      <c r="R11" s="3"/>
      <c r="S11" s="3"/>
      <c r="V11" s="44">
        <f t="shared" si="2"/>
        <v>7</v>
      </c>
      <c r="W11">
        <f t="shared" si="3"/>
        <v>7</v>
      </c>
      <c r="X11">
        <f t="shared" si="4"/>
        <v>7.0069999999999997</v>
      </c>
      <c r="AA11">
        <f t="shared" si="5"/>
        <v>7</v>
      </c>
    </row>
    <row r="12" spans="1:27" ht="35.1" customHeight="1" thickBot="1" x14ac:dyDescent="0.2">
      <c r="A12" s="7">
        <v>8</v>
      </c>
      <c r="B12" s="33" t="str">
        <f>'Zoznam tímov a pretekárov'!A17</f>
        <v>Nová Baňa - Masterfish</v>
      </c>
      <c r="C12" s="45">
        <f>'družstvá 1.preteky'!O19</f>
        <v>18</v>
      </c>
      <c r="D12" s="46">
        <f>'družstvá 1.preteky'!P19</f>
        <v>27750</v>
      </c>
      <c r="E12" s="47">
        <f>'družstvá 1.preteky'!Q19</f>
        <v>6</v>
      </c>
      <c r="F12" s="45">
        <f>'družstvá 2.preteky'!O19</f>
        <v>16</v>
      </c>
      <c r="G12" s="46">
        <f>'družstvá 2.preteky'!P19</f>
        <v>38020</v>
      </c>
      <c r="H12" s="80">
        <f>'družstvá 2.preteky'!Q19</f>
        <v>5</v>
      </c>
      <c r="I12" s="48"/>
      <c r="J12" s="49"/>
      <c r="K12" s="50"/>
      <c r="L12" s="51"/>
      <c r="M12" s="49"/>
      <c r="N12" s="52"/>
      <c r="O12" s="53">
        <f t="shared" si="6"/>
        <v>34</v>
      </c>
      <c r="P12" s="54">
        <f t="shared" si="7"/>
        <v>65770</v>
      </c>
      <c r="Q12" s="44">
        <f t="shared" si="1"/>
        <v>4</v>
      </c>
      <c r="R12" s="3"/>
      <c r="S12" s="3"/>
      <c r="V12" s="44">
        <f t="shared" si="2"/>
        <v>4</v>
      </c>
      <c r="W12">
        <f t="shared" si="3"/>
        <v>4</v>
      </c>
      <c r="X12">
        <f t="shared" si="4"/>
        <v>4.0039999999999996</v>
      </c>
      <c r="AA12">
        <f t="shared" si="5"/>
        <v>4</v>
      </c>
    </row>
    <row r="13" spans="1:27" ht="35.1" customHeight="1" thickBot="1" x14ac:dyDescent="0.2">
      <c r="A13" s="2">
        <v>9</v>
      </c>
      <c r="B13" s="33" t="str">
        <f>'Zoznam tímov a pretekárov'!A19</f>
        <v>Dunajská Streda - Golden feeder team</v>
      </c>
      <c r="C13" s="45">
        <f>'družstvá 1.preteky'!O21</f>
        <v>19</v>
      </c>
      <c r="D13" s="46">
        <f>'družstvá 1.preteky'!P21</f>
        <v>26520</v>
      </c>
      <c r="E13" s="47">
        <f>'družstvá 1.preteky'!Q21</f>
        <v>7</v>
      </c>
      <c r="F13" s="45">
        <f>'družstvá 2.preteky'!O21</f>
        <v>25</v>
      </c>
      <c r="G13" s="46">
        <f>'družstvá 2.preteky'!P21</f>
        <v>31720</v>
      </c>
      <c r="H13" s="80">
        <f>'družstvá 2.preteky'!Q21</f>
        <v>11</v>
      </c>
      <c r="I13" s="48"/>
      <c r="J13" s="49"/>
      <c r="K13" s="50"/>
      <c r="L13" s="55"/>
      <c r="M13" s="49"/>
      <c r="N13" s="52"/>
      <c r="O13" s="53">
        <f t="shared" si="6"/>
        <v>44</v>
      </c>
      <c r="P13" s="54">
        <f t="shared" si="7"/>
        <v>58240</v>
      </c>
      <c r="Q13" s="44">
        <f t="shared" si="1"/>
        <v>5</v>
      </c>
      <c r="R13" s="3"/>
      <c r="S13" s="3"/>
      <c r="V13" s="44">
        <f t="shared" si="2"/>
        <v>5</v>
      </c>
      <c r="W13">
        <f t="shared" si="3"/>
        <v>6</v>
      </c>
      <c r="X13">
        <f t="shared" si="4"/>
        <v>5.0060000000000002</v>
      </c>
      <c r="AA13">
        <f t="shared" si="5"/>
        <v>5</v>
      </c>
    </row>
    <row r="14" spans="1:27" ht="35.1" customHeight="1" thickBot="1" x14ac:dyDescent="0.2">
      <c r="A14" s="7">
        <v>10</v>
      </c>
      <c r="B14" s="33" t="str">
        <f>'Zoznam tímov a pretekárov'!A21</f>
        <v>Košice C - Sensas</v>
      </c>
      <c r="C14" s="45">
        <f>'družstvá 1.preteky'!O23</f>
        <v>31</v>
      </c>
      <c r="D14" s="46">
        <f>'družstvá 1.preteky'!P23</f>
        <v>16940</v>
      </c>
      <c r="E14" s="47">
        <f>'družstvá 1.preteky'!Q23</f>
        <v>15</v>
      </c>
      <c r="F14" s="45">
        <f>'družstvá 2.preteky'!O23</f>
        <v>32</v>
      </c>
      <c r="G14" s="46">
        <f>'družstvá 2.preteky'!P23</f>
        <v>21820</v>
      </c>
      <c r="H14" s="80">
        <f>'družstvá 2.preteky'!Q23</f>
        <v>15</v>
      </c>
      <c r="I14" s="48"/>
      <c r="J14" s="49"/>
      <c r="K14" s="50"/>
      <c r="L14" s="51"/>
      <c r="M14" s="49"/>
      <c r="N14" s="52"/>
      <c r="O14" s="53">
        <f t="shared" si="6"/>
        <v>63</v>
      </c>
      <c r="P14" s="54">
        <f t="shared" si="7"/>
        <v>38760</v>
      </c>
      <c r="Q14" s="44">
        <f t="shared" si="1"/>
        <v>9</v>
      </c>
      <c r="R14" s="86"/>
      <c r="S14" s="3"/>
      <c r="V14" s="44">
        <f t="shared" si="2"/>
        <v>9</v>
      </c>
      <c r="W14">
        <f t="shared" si="3"/>
        <v>8</v>
      </c>
      <c r="X14">
        <f t="shared" si="4"/>
        <v>9.0079999999999991</v>
      </c>
      <c r="AA14">
        <f t="shared" si="5"/>
        <v>9</v>
      </c>
    </row>
    <row r="15" spans="1:27" ht="35.1" customHeight="1" thickBot="1" x14ac:dyDescent="0.2">
      <c r="A15" s="7">
        <v>11</v>
      </c>
      <c r="B15" s="33" t="str">
        <f>'Zoznam tímov a pretekárov'!A23</f>
        <v>Trebišov</v>
      </c>
      <c r="C15" s="45">
        <f>'družstvá 1.preteky'!O25</f>
        <v>29</v>
      </c>
      <c r="D15" s="46">
        <f>'družstvá 1.preteky'!P25</f>
        <v>16160</v>
      </c>
      <c r="E15" s="47">
        <f>'družstvá 1.preteky'!Q25</f>
        <v>13</v>
      </c>
      <c r="F15" s="45">
        <f>'družstvá 2.preteky'!O25</f>
        <v>33</v>
      </c>
      <c r="G15" s="46">
        <f>'družstvá 2.preteky'!P25</f>
        <v>18930</v>
      </c>
      <c r="H15" s="80">
        <f>'družstvá 2.preteky'!Q25</f>
        <v>17</v>
      </c>
      <c r="I15" s="48"/>
      <c r="J15" s="49"/>
      <c r="K15" s="50"/>
      <c r="L15" s="51"/>
      <c r="M15" s="49"/>
      <c r="N15" s="52"/>
      <c r="O15" s="53">
        <f t="shared" si="6"/>
        <v>62</v>
      </c>
      <c r="P15" s="54">
        <f t="shared" si="7"/>
        <v>35090</v>
      </c>
      <c r="Q15" s="44">
        <f t="shared" si="1"/>
        <v>8</v>
      </c>
      <c r="R15" s="3"/>
      <c r="S15" s="3"/>
      <c r="V15" s="44">
        <f t="shared" si="2"/>
        <v>8</v>
      </c>
      <c r="W15">
        <f t="shared" si="3"/>
        <v>9</v>
      </c>
      <c r="X15">
        <f t="shared" si="4"/>
        <v>8.0090000000000003</v>
      </c>
      <c r="AA15">
        <f t="shared" si="5"/>
        <v>8</v>
      </c>
    </row>
    <row r="16" spans="1:27" ht="35.1" customHeight="1" thickBot="1" x14ac:dyDescent="0.2">
      <c r="A16" s="4">
        <v>12</v>
      </c>
      <c r="B16" s="56" t="str">
        <f>'Zoznam tímov a pretekárov'!A25</f>
        <v>Považská Bystrica B</v>
      </c>
      <c r="C16" s="70">
        <f>'družstvá 1.preteky'!O27</f>
        <v>33</v>
      </c>
      <c r="D16" s="57">
        <f>'družstvá 1.preteky'!P27</f>
        <v>15120</v>
      </c>
      <c r="E16" s="58">
        <f>'družstvá 1.preteky'!Q27</f>
        <v>18</v>
      </c>
      <c r="F16" s="70">
        <f>'družstvá 2.preteky'!O27</f>
        <v>38</v>
      </c>
      <c r="G16" s="57">
        <f>'družstvá 2.preteky'!P27</f>
        <v>15930</v>
      </c>
      <c r="H16" s="58">
        <f>'družstvá 2.preteky'!Q27</f>
        <v>19</v>
      </c>
      <c r="I16" s="59"/>
      <c r="J16" s="60"/>
      <c r="K16" s="61"/>
      <c r="L16" s="62"/>
      <c r="M16" s="60"/>
      <c r="N16" s="63"/>
      <c r="O16" s="64">
        <f t="shared" si="6"/>
        <v>71</v>
      </c>
      <c r="P16" s="65">
        <f t="shared" si="7"/>
        <v>31050</v>
      </c>
      <c r="Q16" s="44">
        <f t="shared" si="1"/>
        <v>10</v>
      </c>
      <c r="R16" s="3"/>
      <c r="S16" s="3"/>
      <c r="V16" s="44">
        <f t="shared" si="2"/>
        <v>10</v>
      </c>
      <c r="W16">
        <f t="shared" si="3"/>
        <v>10</v>
      </c>
      <c r="X16">
        <f t="shared" si="4"/>
        <v>10.01</v>
      </c>
      <c r="AA16">
        <f t="shared" si="5"/>
        <v>10</v>
      </c>
    </row>
    <row r="17" spans="1:19" ht="27.75" customHeight="1" x14ac:dyDescent="0.15">
      <c r="A17" s="220" t="s">
        <v>19</v>
      </c>
      <c r="B17" s="221"/>
      <c r="C17" s="221"/>
      <c r="D17" s="221"/>
      <c r="E17" s="221"/>
      <c r="F17" s="221"/>
      <c r="G17" s="221"/>
      <c r="H17" s="221"/>
      <c r="I17" s="221"/>
      <c r="J17" s="221"/>
      <c r="K17" s="221"/>
      <c r="L17" s="221"/>
      <c r="M17" s="221"/>
      <c r="N17" s="221"/>
      <c r="O17" s="221"/>
      <c r="P17" s="221"/>
      <c r="Q17" s="221"/>
      <c r="R17" s="26"/>
      <c r="S17" s="26"/>
    </row>
    <row r="18" spans="1:19" ht="20.100000000000001" customHeight="1" x14ac:dyDescent="0.15">
      <c r="A18" s="1"/>
      <c r="B18" s="1"/>
      <c r="C18" s="1"/>
      <c r="D18" s="1"/>
      <c r="E18" s="1"/>
      <c r="F18" s="1"/>
      <c r="G18" s="1"/>
      <c r="H18" s="1"/>
      <c r="I18" s="1"/>
      <c r="J18" s="1"/>
      <c r="K18" s="1"/>
      <c r="L18" s="1"/>
      <c r="M18" s="1"/>
      <c r="N18" s="1"/>
      <c r="O18" s="1"/>
      <c r="P18" s="1"/>
      <c r="Q18" s="1"/>
      <c r="R18" s="1"/>
      <c r="S18" s="1"/>
    </row>
    <row r="19" spans="1:19" ht="20.100000000000001" customHeight="1" x14ac:dyDescent="0.15"/>
    <row r="20" spans="1:19" ht="20.100000000000001" customHeight="1" x14ac:dyDescent="0.15"/>
    <row r="21" spans="1:19" ht="20.100000000000001" customHeight="1" x14ac:dyDescent="0.15"/>
    <row r="22" spans="1:19" ht="20.100000000000001" customHeight="1" x14ac:dyDescent="0.15"/>
    <row r="23" spans="1:19" ht="20.100000000000001" customHeight="1" x14ac:dyDescent="0.15"/>
    <row r="24" spans="1:19" ht="20.100000000000001" customHeight="1" x14ac:dyDescent="0.15"/>
    <row r="25" spans="1:19" ht="20.100000000000001" customHeight="1" x14ac:dyDescent="0.15"/>
    <row r="26" spans="1:19" ht="20.100000000000001" customHeight="1" x14ac:dyDescent="0.15"/>
  </sheetData>
  <sheetProtection selectLockedCells="1"/>
  <mergeCells count="24">
    <mergeCell ref="A1:Q1"/>
    <mergeCell ref="A2:A4"/>
    <mergeCell ref="B2:B4"/>
    <mergeCell ref="C2:E2"/>
    <mergeCell ref="F2:H2"/>
    <mergeCell ref="I2:K2"/>
    <mergeCell ref="I3:I4"/>
    <mergeCell ref="P3:P4"/>
    <mergeCell ref="L2:N2"/>
    <mergeCell ref="O2:Q2"/>
    <mergeCell ref="C3:C4"/>
    <mergeCell ref="D3:D4"/>
    <mergeCell ref="E3:E4"/>
    <mergeCell ref="F3:F4"/>
    <mergeCell ref="G3:G4"/>
    <mergeCell ref="H3:H4"/>
    <mergeCell ref="A17:Q17"/>
    <mergeCell ref="J3:J4"/>
    <mergeCell ref="Q3:Q4"/>
    <mergeCell ref="K3:K4"/>
    <mergeCell ref="M3:M4"/>
    <mergeCell ref="N3:N4"/>
    <mergeCell ref="O3:O4"/>
    <mergeCell ref="L3:L4"/>
  </mergeCells>
  <phoneticPr fontId="19" type="noConversion"/>
  <printOptions horizontalCentered="1"/>
  <pageMargins left="0.19685039370078741" right="0.19685039370078741" top="0.78740157480314965" bottom="0.39370078740157483" header="0" footer="0"/>
  <pageSetup paperSize="9" scale="9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AZ29"/>
  <sheetViews>
    <sheetView showGridLines="0" topLeftCell="A9" zoomScale="85" zoomScaleNormal="85" workbookViewId="0">
      <selection activeCell="A29" sqref="A29:Q29"/>
    </sheetView>
  </sheetViews>
  <sheetFormatPr defaultRowHeight="12.75" x14ac:dyDescent="0.15"/>
  <cols>
    <col min="1" max="1" width="4.98828125" style="8" customWidth="1"/>
    <col min="2" max="2" width="22.7890625" style="8" customWidth="1"/>
    <col min="3" max="3" width="5.66015625" style="8" customWidth="1"/>
    <col min="4" max="4" width="9.70703125" style="8" customWidth="1"/>
    <col min="5" max="5" width="4.8515625" style="8" bestFit="1" customWidth="1"/>
    <col min="6" max="6" width="5.66015625" style="8" customWidth="1"/>
    <col min="7" max="7" width="9.70703125" style="8" customWidth="1"/>
    <col min="8" max="9" width="5.66015625" style="8" customWidth="1"/>
    <col min="10" max="10" width="9.70703125" style="8" customWidth="1"/>
    <col min="11" max="12" width="5.66015625" style="8" customWidth="1"/>
    <col min="13" max="13" width="9.70703125" style="8" customWidth="1"/>
    <col min="14" max="14" width="5.66015625" style="8" customWidth="1"/>
    <col min="15" max="15" width="9.3046875" style="8" customWidth="1"/>
    <col min="16" max="16" width="12.67578125" customWidth="1"/>
    <col min="17" max="17" width="6.203125" customWidth="1"/>
    <col min="18" max="18" width="2.6953125" customWidth="1"/>
    <col min="20" max="20" width="15.1015625" customWidth="1"/>
    <col min="21" max="21" width="15.5078125" customWidth="1"/>
    <col min="22" max="22" width="11.19140625" customWidth="1"/>
    <col min="23" max="23" width="8.22265625" customWidth="1"/>
    <col min="24" max="24" width="9.16796875" customWidth="1"/>
    <col min="25" max="25" width="9.3046875" customWidth="1"/>
    <col min="26" max="26" width="11.4609375" customWidth="1"/>
    <col min="27" max="27" width="9.3046875" customWidth="1"/>
    <col min="28" max="29" width="11.4609375" customWidth="1"/>
    <col min="30" max="30" width="11.73046875" customWidth="1"/>
    <col min="31" max="31" width="9.16796875" customWidth="1"/>
    <col min="32" max="32" width="11.4609375" customWidth="1"/>
    <col min="33" max="33" width="9.3046875" customWidth="1"/>
    <col min="34" max="34" width="11.73046875" customWidth="1"/>
    <col min="35" max="37" width="9.16796875" customWidth="1"/>
    <col min="38" max="38" width="4.98828125" customWidth="1"/>
    <col min="39" max="47" width="9.16796875" customWidth="1"/>
  </cols>
  <sheetData>
    <row r="1" spans="1:52" ht="33.75" customHeight="1" thickBot="1" x14ac:dyDescent="0.2">
      <c r="A1" s="255" t="s">
        <v>97</v>
      </c>
      <c r="B1" s="256"/>
      <c r="C1" s="257" t="s">
        <v>101</v>
      </c>
      <c r="D1" s="257"/>
      <c r="E1" s="257"/>
      <c r="F1" s="257"/>
      <c r="G1" s="257"/>
      <c r="H1" s="257"/>
      <c r="I1" s="257"/>
      <c r="J1" s="257"/>
      <c r="K1" s="257"/>
      <c r="L1" s="257"/>
      <c r="M1" s="257"/>
      <c r="N1" s="257"/>
      <c r="O1" s="257"/>
      <c r="P1" s="257"/>
      <c r="Q1" s="258"/>
      <c r="T1" s="259" t="s">
        <v>48</v>
      </c>
      <c r="U1" s="260"/>
      <c r="V1" s="261"/>
    </row>
    <row r="2" spans="1:52" ht="20.25" customHeight="1" x14ac:dyDescent="0.15">
      <c r="A2" s="180"/>
      <c r="B2" s="176" t="s">
        <v>18</v>
      </c>
      <c r="C2" s="177" t="s">
        <v>4</v>
      </c>
      <c r="D2" s="178"/>
      <c r="E2" s="179"/>
      <c r="F2" s="177" t="s">
        <v>5</v>
      </c>
      <c r="G2" s="178"/>
      <c r="H2" s="179"/>
      <c r="I2" s="177" t="s">
        <v>6</v>
      </c>
      <c r="J2" s="178"/>
      <c r="K2" s="179"/>
      <c r="L2" s="177" t="s">
        <v>7</v>
      </c>
      <c r="M2" s="178"/>
      <c r="N2" s="178"/>
      <c r="O2" s="202" t="s">
        <v>13</v>
      </c>
      <c r="P2" s="202" t="s">
        <v>14</v>
      </c>
      <c r="Q2" s="205" t="s">
        <v>11</v>
      </c>
      <c r="T2" s="249" t="s">
        <v>49</v>
      </c>
      <c r="U2" s="251" t="s">
        <v>50</v>
      </c>
      <c r="V2" s="253" t="s">
        <v>1</v>
      </c>
      <c r="W2" s="207"/>
      <c r="X2" s="207"/>
      <c r="Y2" s="207"/>
      <c r="Z2" s="207"/>
      <c r="AA2" s="207"/>
      <c r="AB2" s="207"/>
      <c r="AC2" s="207"/>
      <c r="AD2" s="207"/>
      <c r="AE2" s="207"/>
      <c r="AF2" s="207"/>
      <c r="AG2" s="207"/>
      <c r="AH2" s="207"/>
      <c r="AI2" s="207"/>
      <c r="AJ2" s="207"/>
      <c r="AK2" s="207"/>
      <c r="AL2" s="207"/>
      <c r="AM2" s="207"/>
      <c r="AN2" s="207"/>
      <c r="AO2" s="207"/>
      <c r="AP2" s="207"/>
      <c r="AQ2" s="207"/>
      <c r="AR2" s="207"/>
      <c r="AS2" s="207"/>
      <c r="AT2" s="207"/>
      <c r="AU2" s="207"/>
      <c r="AV2" s="207"/>
    </row>
    <row r="3" spans="1:52" ht="15.95" customHeight="1" x14ac:dyDescent="0.15">
      <c r="A3" s="180"/>
      <c r="B3" s="176"/>
      <c r="C3" s="181" t="s">
        <v>8</v>
      </c>
      <c r="D3" s="182"/>
      <c r="E3" s="183"/>
      <c r="F3" s="181" t="s">
        <v>8</v>
      </c>
      <c r="G3" s="182"/>
      <c r="H3" s="183"/>
      <c r="I3" s="181" t="s">
        <v>8</v>
      </c>
      <c r="J3" s="182"/>
      <c r="K3" s="183"/>
      <c r="L3" s="181" t="s">
        <v>8</v>
      </c>
      <c r="M3" s="182"/>
      <c r="N3" s="182"/>
      <c r="O3" s="203"/>
      <c r="P3" s="203"/>
      <c r="Q3" s="205"/>
      <c r="T3" s="249"/>
      <c r="U3" s="251"/>
      <c r="V3" s="253"/>
      <c r="W3" s="207"/>
      <c r="X3" s="207"/>
      <c r="Y3" s="207"/>
      <c r="Z3" s="207"/>
      <c r="AA3" s="207"/>
      <c r="AB3" s="207"/>
      <c r="AC3" s="207"/>
      <c r="AD3" s="207"/>
      <c r="AE3" s="207"/>
      <c r="AF3" s="207"/>
      <c r="AG3" s="207"/>
      <c r="AH3" s="207"/>
      <c r="AI3" s="207"/>
      <c r="AJ3" s="207"/>
      <c r="AK3" s="207"/>
      <c r="AL3" s="207"/>
      <c r="AM3" s="207"/>
      <c r="AN3" s="207"/>
      <c r="AO3" s="207"/>
      <c r="AP3" s="207"/>
      <c r="AQ3" s="207"/>
      <c r="AR3" s="207"/>
      <c r="AS3" s="207"/>
      <c r="AT3" s="207"/>
      <c r="AU3" s="207"/>
      <c r="AV3" s="207"/>
    </row>
    <row r="4" spans="1:52" ht="15.95" customHeight="1" thickBot="1" x14ac:dyDescent="0.2">
      <c r="A4" s="180"/>
      <c r="B4" s="176"/>
      <c r="C4" s="66" t="s">
        <v>9</v>
      </c>
      <c r="D4" s="67" t="s">
        <v>10</v>
      </c>
      <c r="E4" s="68" t="s">
        <v>0</v>
      </c>
      <c r="F4" s="66" t="s">
        <v>9</v>
      </c>
      <c r="G4" s="67" t="s">
        <v>10</v>
      </c>
      <c r="H4" s="68" t="s">
        <v>0</v>
      </c>
      <c r="I4" s="66" t="s">
        <v>9</v>
      </c>
      <c r="J4" s="67" t="s">
        <v>10</v>
      </c>
      <c r="K4" s="68" t="s">
        <v>0</v>
      </c>
      <c r="L4" s="66" t="s">
        <v>9</v>
      </c>
      <c r="M4" s="67" t="s">
        <v>10</v>
      </c>
      <c r="N4" s="69" t="s">
        <v>0</v>
      </c>
      <c r="O4" s="204"/>
      <c r="P4" s="204"/>
      <c r="Q4" s="205"/>
      <c r="T4" s="250"/>
      <c r="U4" s="252"/>
      <c r="V4" s="254"/>
      <c r="W4" s="207"/>
      <c r="X4" s="207"/>
      <c r="Y4" s="207"/>
      <c r="Z4" s="207"/>
      <c r="AA4" s="207"/>
      <c r="AB4" s="207"/>
      <c r="AC4" s="207"/>
      <c r="AD4" s="207"/>
      <c r="AE4" s="207"/>
      <c r="AF4" s="207"/>
      <c r="AG4" s="207"/>
      <c r="AH4" s="207"/>
      <c r="AI4" s="207"/>
      <c r="AJ4" s="207"/>
      <c r="AK4" s="207"/>
      <c r="AL4" s="207"/>
      <c r="AM4" s="207"/>
      <c r="AN4" s="207"/>
      <c r="AO4" s="207"/>
      <c r="AP4" s="207"/>
      <c r="AQ4" s="207"/>
      <c r="AR4" s="207"/>
      <c r="AS4" s="207"/>
      <c r="AT4" s="207"/>
      <c r="AU4" s="207"/>
      <c r="AV4" s="207"/>
    </row>
    <row r="5" spans="1:52" ht="19.5" customHeight="1" x14ac:dyDescent="0.15">
      <c r="A5" s="156">
        <v>1</v>
      </c>
      <c r="B5" s="262" t="str">
        <f>'Zoznam tímov a pretekárov'!A3</f>
        <v>Sereď -Feeder team Sereď</v>
      </c>
      <c r="C5" s="160" t="s">
        <v>38</v>
      </c>
      <c r="D5" s="264"/>
      <c r="E5" s="81"/>
      <c r="F5" s="160" t="s">
        <v>59</v>
      </c>
      <c r="G5" s="188"/>
      <c r="H5" s="81"/>
      <c r="I5" s="160" t="s">
        <v>58</v>
      </c>
      <c r="J5" s="188"/>
      <c r="K5" s="81"/>
      <c r="L5" s="160" t="s">
        <v>56</v>
      </c>
      <c r="M5" s="188"/>
      <c r="N5" s="81"/>
      <c r="O5" s="162">
        <f>SUM(E6+H6+K6+N6)</f>
        <v>32</v>
      </c>
      <c r="P5" s="267">
        <f>SUM(D6+G6+J6+M6)</f>
        <v>11520</v>
      </c>
      <c r="Q5" s="265">
        <f>AD6</f>
        <v>9</v>
      </c>
      <c r="T5" s="269">
        <f>O5+'družstvá 1.preteky'!O5+'družstvá 2.preteky'!O5</f>
        <v>65</v>
      </c>
      <c r="U5" s="267">
        <f>P5+'družstvá 1.preteky'!P5+'družstvá 2.preteky'!P5</f>
        <v>83550</v>
      </c>
      <c r="V5" s="265">
        <f>AZ6</f>
        <v>5</v>
      </c>
      <c r="Y5" s="168" t="s">
        <v>21</v>
      </c>
      <c r="Z5" s="169"/>
      <c r="AA5" s="169"/>
      <c r="AB5" s="169"/>
      <c r="AC5" s="169"/>
      <c r="AD5" s="170"/>
      <c r="AE5" s="168" t="s">
        <v>22</v>
      </c>
      <c r="AF5" s="169"/>
      <c r="AG5" s="169"/>
      <c r="AH5" s="170"/>
      <c r="AI5" s="168" t="s">
        <v>23</v>
      </c>
      <c r="AJ5" s="169"/>
      <c r="AK5" s="169"/>
      <c r="AL5" s="170"/>
      <c r="AM5" s="168" t="s">
        <v>24</v>
      </c>
      <c r="AN5" s="169"/>
      <c r="AO5" s="169"/>
      <c r="AP5" s="170"/>
      <c r="AQ5" s="168" t="s">
        <v>25</v>
      </c>
      <c r="AR5" s="169"/>
      <c r="AS5" s="169"/>
      <c r="AT5" s="170"/>
      <c r="AU5" s="21" t="s">
        <v>51</v>
      </c>
    </row>
    <row r="6" spans="1:52" ht="19.5" customHeight="1" thickBot="1" x14ac:dyDescent="0.2">
      <c r="A6" s="157"/>
      <c r="B6" s="263"/>
      <c r="C6" s="27">
        <v>10</v>
      </c>
      <c r="D6" s="28">
        <v>3960</v>
      </c>
      <c r="E6" s="32">
        <f>IF(ISBLANK(D6),0,IF(ISBLANK(C5),0,IF(E5 = "D",MAX($A$5:$A$28) + 1,AH6)))</f>
        <v>7</v>
      </c>
      <c r="F6" s="27">
        <v>6</v>
      </c>
      <c r="G6" s="28">
        <v>700</v>
      </c>
      <c r="H6" s="32">
        <f>IF(ISBLANK(G6),0,IF(ISBLANK(F5),0,IF(H5 = "D",MAX($A$5:$A$28) + 1,AL6)))</f>
        <v>12</v>
      </c>
      <c r="I6" s="27">
        <v>5</v>
      </c>
      <c r="J6" s="28">
        <v>3120</v>
      </c>
      <c r="K6" s="32">
        <f>IF(ISBLANK(J6),0,IF(ISBLANK(I5),0,IF(K5 = "D",MAX($A$5:$A$28) + 1,AP6)))</f>
        <v>7</v>
      </c>
      <c r="L6" s="27">
        <v>9</v>
      </c>
      <c r="M6" s="28">
        <v>3740</v>
      </c>
      <c r="N6" s="32">
        <f>IF(ISBLANK(M6),0,IF(ISBLANK(L5),0,IF(N5 = "D",MAX($A$5:$A$28) + 1,AT6)))</f>
        <v>6</v>
      </c>
      <c r="O6" s="163"/>
      <c r="P6" s="268"/>
      <c r="Q6" s="266"/>
      <c r="T6" s="270"/>
      <c r="U6" s="268"/>
      <c r="V6" s="266"/>
      <c r="Y6" s="12">
        <f>O5</f>
        <v>32</v>
      </c>
      <c r="Z6" s="13">
        <f>P5</f>
        <v>11520</v>
      </c>
      <c r="AA6" s="8">
        <f>RANK(Y6,$Y$6:$Y$17,1)</f>
        <v>8</v>
      </c>
      <c r="AB6" s="8">
        <f>RANK(Z6,$Z$6:$Z$17,0)</f>
        <v>10</v>
      </c>
      <c r="AC6" s="8">
        <f>AA6+AB6*0.00001</f>
        <v>8.0000999999999998</v>
      </c>
      <c r="AD6" s="24">
        <f>RANK(AC6,$AC$6:$AC$17,1)</f>
        <v>9</v>
      </c>
      <c r="AE6" s="17">
        <f>D6</f>
        <v>3960</v>
      </c>
      <c r="AF6" s="18">
        <f>IF(D5="d",MAX($A$5:$A$28) +1,RANK(AE6,$AE$6:$AE$17,0))</f>
        <v>7</v>
      </c>
      <c r="AG6" s="8">
        <f t="shared" ref="AG6:AG17" si="0">COUNTIF($AF$6:$AF$17,AF6)</f>
        <v>1</v>
      </c>
      <c r="AH6" s="22">
        <f>IF(AG6 &gt; 1,IF(MOD(AG6,2) = 0,(AF6*AG6+AG6-1)/AG6,(AF6*AG6+AG6)/AG6),IF(AG6=1,AF6,(AF6*AG6+AG6-1)/AG6))</f>
        <v>7</v>
      </c>
      <c r="AI6" s="17">
        <f>G6</f>
        <v>700</v>
      </c>
      <c r="AJ6">
        <f>IF(F5="d",MAX($A$5:$A$28) +1,RANK(AI6,$AI$6:$AI$17,0))</f>
        <v>12</v>
      </c>
      <c r="AK6" s="8">
        <f t="shared" ref="AK6:AK17" si="1">COUNTIF($AJ$6:$AJ$17,AJ6)</f>
        <v>1</v>
      </c>
      <c r="AL6" s="22">
        <f>IF(AK6 &gt; 1,IF(MOD(AK6,2) = 0,(AJ6*AK6+AK6-1)/AK6,(AJ6*AK6+AK6)/AK6),IF(AK6=1,AJ6,(AJ6*AK6+AK6-1)/AK6))</f>
        <v>12</v>
      </c>
      <c r="AM6" s="17">
        <f>J6</f>
        <v>3120</v>
      </c>
      <c r="AN6" s="18">
        <f t="shared" ref="AN6:AN17" si="2">IF(J5="d",MAX($A$5:$A$28) +1,RANK(AM6,$AM$6:$AM$17,0))</f>
        <v>7</v>
      </c>
      <c r="AO6" s="8">
        <f>COUNTIF($AN$6:$AN$17,AN6)</f>
        <v>1</v>
      </c>
      <c r="AP6" s="22">
        <f>IF(AO6 &gt; 1,IF(MOD(AO6,2) = 0,(AN6*AO6+AO6-1)/AO6,(AN6*AO6+AO6)/AO6),IF(AO6=1,AN6,(AN6*AO6+AO6-1)/AO6))</f>
        <v>7</v>
      </c>
      <c r="AQ6" s="17">
        <f>M6</f>
        <v>3740</v>
      </c>
      <c r="AR6" s="18">
        <f>IF(M5="d",MAX($A$5:$A$28) +1,RANK(AQ6,$AQ$6:$AQ$17,0))</f>
        <v>6</v>
      </c>
      <c r="AS6" s="8">
        <f>COUNTIF($AR$6:$AR$17,AR6)</f>
        <v>1</v>
      </c>
      <c r="AT6" s="22">
        <f>IF(AS6 &gt; 1,IF(MOD(AS6,2) = 0,(AR6*AS6+AS6-1)/AS6,(AR6*AS6+AS6)/AS6),IF(AS6=1,AR6,(AR6*AS6+AS6-1)/AS6))</f>
        <v>6</v>
      </c>
      <c r="AU6" s="11">
        <f>T5</f>
        <v>65</v>
      </c>
      <c r="AV6" s="11">
        <f>U5</f>
        <v>83550</v>
      </c>
      <c r="AW6">
        <f>RANK(AU6,$AU$6:$AU$17,1)</f>
        <v>5</v>
      </c>
      <c r="AX6">
        <f>RANK(AV6,$AV$6:$AV$17,0)</f>
        <v>5</v>
      </c>
      <c r="AY6">
        <f>AW6+AX6*0.00001</f>
        <v>5.0000499999999999</v>
      </c>
      <c r="AZ6">
        <f>RANK(AY6,$AY$6:$AY$17,1)</f>
        <v>5</v>
      </c>
    </row>
    <row r="7" spans="1:52" ht="19.5" customHeight="1" x14ac:dyDescent="0.15">
      <c r="A7" s="156">
        <v>2</v>
      </c>
      <c r="B7" s="262" t="str">
        <f>'Zoznam tímov a pretekárov'!A5</f>
        <v>Bratislava 1- AWA-S</v>
      </c>
      <c r="C7" s="160" t="s">
        <v>60</v>
      </c>
      <c r="D7" s="264"/>
      <c r="E7" s="81"/>
      <c r="F7" s="160" t="s">
        <v>63</v>
      </c>
      <c r="G7" s="264"/>
      <c r="H7" s="81"/>
      <c r="I7" s="160" t="s">
        <v>61</v>
      </c>
      <c r="J7" s="264"/>
      <c r="K7" s="81"/>
      <c r="L7" s="160" t="s">
        <v>62</v>
      </c>
      <c r="M7" s="264"/>
      <c r="N7" s="81"/>
      <c r="O7" s="162">
        <f>SUM(E8+H8+K8+N8)</f>
        <v>27</v>
      </c>
      <c r="P7" s="267">
        <f>SUM(D8+G8+J8+M8)</f>
        <v>20300</v>
      </c>
      <c r="Q7" s="265">
        <f>AD7</f>
        <v>6</v>
      </c>
      <c r="T7" s="269">
        <f>O7+'družstvá 1.preteky'!O7+'družstvá 2.preteky'!O7</f>
        <v>72</v>
      </c>
      <c r="U7" s="267">
        <f>P7+'družstvá 1.preteky'!P7+'družstvá 2.preteky'!P7</f>
        <v>79720</v>
      </c>
      <c r="V7" s="265">
        <f>AZ7</f>
        <v>6</v>
      </c>
      <c r="Y7" s="12">
        <f>O7</f>
        <v>27</v>
      </c>
      <c r="Z7" s="13">
        <f>P7</f>
        <v>20300</v>
      </c>
      <c r="AA7" s="8">
        <f t="shared" ref="AA7:AA17" si="3">RANK(Y7,$Y$6:$Y$17,1)</f>
        <v>6</v>
      </c>
      <c r="AB7" s="8">
        <f t="shared" ref="AB7:AB17" si="4">RANK(Z7,$Z$6:$Z$17,0)</f>
        <v>6</v>
      </c>
      <c r="AC7" s="8">
        <f t="shared" ref="AC7:AC17" si="5">AA7+AB7*0.00001</f>
        <v>6.0000600000000004</v>
      </c>
      <c r="AD7" s="24">
        <f t="shared" ref="AD7:AD17" si="6">RANK(AC7,$AC$6:$AC$17,1)</f>
        <v>6</v>
      </c>
      <c r="AE7" s="17">
        <f>D8</f>
        <v>9240</v>
      </c>
      <c r="AF7" s="18">
        <f>IF(D7="d",MAX($A$5:$A$28) +1,RANK(AE7,$AE$6:$AE$17,0))</f>
        <v>5</v>
      </c>
      <c r="AG7" s="8">
        <f t="shared" si="0"/>
        <v>1</v>
      </c>
      <c r="AH7" s="22">
        <f t="shared" ref="AH7:AH17" si="7">IF(AG7 &gt; 1,IF(MOD(AG7,2) = 0,(AF7*AG7+AG7-1)/AG7,(AF7*AG7+AG7)/AG7),IF(AG7=1,AF7,(AF7*AG7+AG7-1)/AG7))</f>
        <v>5</v>
      </c>
      <c r="AI7" s="17">
        <f>G8</f>
        <v>6920</v>
      </c>
      <c r="AJ7">
        <f>IF(F7="d",MAX($A$5:$A$28) +1,RANK(AI7,$AI$6:$AI$17,0))</f>
        <v>3</v>
      </c>
      <c r="AK7" s="8">
        <f t="shared" si="1"/>
        <v>1</v>
      </c>
      <c r="AL7" s="22">
        <f t="shared" ref="AL7:AL17" si="8">IF(AK7 &gt; 1,IF(MOD(AK7,2) = 0,(AJ7*AK7+AK7-1)/AK7,(AJ7*AK7+AK7)/AK7),IF(AK7=1,AJ7,(AJ7*AK7+AK7-1)/AK7))</f>
        <v>3</v>
      </c>
      <c r="AM7" s="17">
        <f>J8</f>
        <v>1940</v>
      </c>
      <c r="AN7" s="18">
        <f t="shared" si="2"/>
        <v>8</v>
      </c>
      <c r="AO7" s="8">
        <f t="shared" ref="AO7:AO17" si="9">COUNTIF($AN$6:$AN$17,AN7)</f>
        <v>1</v>
      </c>
      <c r="AP7" s="22">
        <f t="shared" ref="AP7:AP17" si="10">IF(AO7=1,AN7,(AN7*AO7+AO7-1)/AO7)</f>
        <v>8</v>
      </c>
      <c r="AQ7" s="17">
        <f>M8</f>
        <v>2200</v>
      </c>
      <c r="AR7" s="18">
        <f>IF(M7="d",MAX($A$5:$A$28) +1,RANK(AQ7,$AQ$6:$AQ$17,0))</f>
        <v>11</v>
      </c>
      <c r="AS7" s="8">
        <f t="shared" ref="AS7:AS17" si="11">COUNTIF($AR$6:$AR$17,AR7)</f>
        <v>1</v>
      </c>
      <c r="AT7" s="22">
        <f t="shared" ref="AT7:AT17" si="12">IF(AS7 &gt; 1,IF(MOD(AS7,2) = 0,(AR7*AS7+AS7-1)/AS7,(AR7*AS7+AS7)/AS7),IF(AS7=1,AR7,(AR7*AS7+AS7-1)/AS7))</f>
        <v>11</v>
      </c>
      <c r="AU7" s="11">
        <f>T7</f>
        <v>72</v>
      </c>
      <c r="AV7" s="11">
        <f>U7</f>
        <v>79720</v>
      </c>
      <c r="AW7">
        <f t="shared" ref="AW7:AW17" si="13">RANK(AU7,$AU$6:$AU$17,1)</f>
        <v>6</v>
      </c>
      <c r="AX7">
        <f t="shared" ref="AX7:AX17" si="14">RANK(AV7,$AV$6:$AV$17,0)</f>
        <v>6</v>
      </c>
      <c r="AY7">
        <f t="shared" ref="AY7:AY17" si="15">AW7+AX7*0.00001</f>
        <v>6.0000600000000004</v>
      </c>
      <c r="AZ7">
        <f t="shared" ref="AZ7:AZ17" si="16">RANK(AY7,$AY$6:$AY$17,1)</f>
        <v>6</v>
      </c>
    </row>
    <row r="8" spans="1:52" ht="19.5" customHeight="1" thickBot="1" x14ac:dyDescent="0.2">
      <c r="A8" s="157"/>
      <c r="B8" s="263"/>
      <c r="C8" s="27">
        <v>11</v>
      </c>
      <c r="D8" s="28">
        <v>9240</v>
      </c>
      <c r="E8" s="32">
        <f>IF(ISBLANK(D8),0,IF(ISBLANK(C7),0,IF(E7 = "D",MAX($A$5:$A$28) + 1,AH7)))</f>
        <v>5</v>
      </c>
      <c r="F8" s="27">
        <v>3</v>
      </c>
      <c r="G8" s="28">
        <v>6920</v>
      </c>
      <c r="H8" s="32">
        <f>IF(ISBLANK(G8),0,IF(ISBLANK(F7),0,IF(H7 = "D",MAX($A$5:$A$28) + 1,AL7)))</f>
        <v>3</v>
      </c>
      <c r="I8" s="27">
        <v>3</v>
      </c>
      <c r="J8" s="28">
        <v>1940</v>
      </c>
      <c r="K8" s="32">
        <f>IF(ISBLANK(J8),0,IF(ISBLANK(I7),0,IF(K7 = "D",MAX($A$5:$A$28) + 1,AP7)))</f>
        <v>8</v>
      </c>
      <c r="L8" s="27">
        <v>3</v>
      </c>
      <c r="M8" s="28">
        <v>2200</v>
      </c>
      <c r="N8" s="32">
        <f>IF(ISBLANK(M8),0,IF(ISBLANK(L7),0,IF(N7 = "D",MAX($A$5:$A$28) + 1,AT7)))</f>
        <v>11</v>
      </c>
      <c r="O8" s="163"/>
      <c r="P8" s="268"/>
      <c r="Q8" s="266"/>
      <c r="T8" s="270"/>
      <c r="U8" s="268"/>
      <c r="V8" s="266"/>
      <c r="Y8" s="12">
        <f>O9</f>
        <v>7</v>
      </c>
      <c r="Z8" s="13">
        <f>P9</f>
        <v>38580</v>
      </c>
      <c r="AA8" s="8">
        <f t="shared" si="3"/>
        <v>1</v>
      </c>
      <c r="AB8" s="8">
        <f t="shared" si="4"/>
        <v>1</v>
      </c>
      <c r="AC8" s="8">
        <f t="shared" si="5"/>
        <v>1.0000100000000001</v>
      </c>
      <c r="AD8" s="24">
        <f t="shared" si="6"/>
        <v>1</v>
      </c>
      <c r="AE8" s="17">
        <f>D10</f>
        <v>9400</v>
      </c>
      <c r="AF8" s="18">
        <f>IF(D9="d",MAX($A$5:$A$28) +1,RANK(AE8,$AE$6:$AE$17,0))</f>
        <v>4</v>
      </c>
      <c r="AG8" s="8">
        <f t="shared" si="0"/>
        <v>1</v>
      </c>
      <c r="AH8" s="22">
        <f t="shared" si="7"/>
        <v>4</v>
      </c>
      <c r="AI8" s="17">
        <f>G10</f>
        <v>9080</v>
      </c>
      <c r="AJ8">
        <f>IF(F9="d",MAX($A$5:$A$28) +1,RANK(AI8,$AI$6:$AI$17,0))</f>
        <v>1</v>
      </c>
      <c r="AK8" s="8">
        <f t="shared" si="1"/>
        <v>1</v>
      </c>
      <c r="AL8" s="22">
        <f t="shared" si="8"/>
        <v>1</v>
      </c>
      <c r="AM8" s="17">
        <f>J10</f>
        <v>7580</v>
      </c>
      <c r="AN8" s="18">
        <f t="shared" si="2"/>
        <v>1</v>
      </c>
      <c r="AO8" s="8">
        <f t="shared" si="9"/>
        <v>1</v>
      </c>
      <c r="AP8" s="22">
        <f t="shared" si="10"/>
        <v>1</v>
      </c>
      <c r="AQ8" s="17">
        <f>M10</f>
        <v>12520</v>
      </c>
      <c r="AR8" s="18">
        <f>IF(M9="d",MAX($A$5:$A$28) +1,RANK(AQ8,$AQ$6:$AQ$17,0))</f>
        <v>1</v>
      </c>
      <c r="AS8" s="8">
        <f t="shared" si="11"/>
        <v>1</v>
      </c>
      <c r="AT8" s="22">
        <f t="shared" si="12"/>
        <v>1</v>
      </c>
      <c r="AU8" s="11">
        <f>T9</f>
        <v>26</v>
      </c>
      <c r="AV8" s="11">
        <f>U9</f>
        <v>130130</v>
      </c>
      <c r="AW8">
        <f t="shared" si="13"/>
        <v>1</v>
      </c>
      <c r="AX8">
        <f t="shared" si="14"/>
        <v>1</v>
      </c>
      <c r="AY8">
        <f t="shared" si="15"/>
        <v>1.0000100000000001</v>
      </c>
      <c r="AZ8">
        <f t="shared" si="16"/>
        <v>1</v>
      </c>
    </row>
    <row r="9" spans="1:52" ht="19.5" customHeight="1" x14ac:dyDescent="0.15">
      <c r="A9" s="171">
        <v>3</v>
      </c>
      <c r="B9" s="262" t="str">
        <f>'Zoznam tímov a pretekárov'!A7</f>
        <v>Nové Zámky  Maros-Mix Tubertini</v>
      </c>
      <c r="C9" s="160" t="s">
        <v>70</v>
      </c>
      <c r="D9" s="264"/>
      <c r="E9" s="81"/>
      <c r="F9" s="160" t="s">
        <v>68</v>
      </c>
      <c r="G9" s="264"/>
      <c r="H9" s="81"/>
      <c r="I9" s="160" t="s">
        <v>69</v>
      </c>
      <c r="J9" s="264"/>
      <c r="K9" s="81"/>
      <c r="L9" s="160" t="s">
        <v>71</v>
      </c>
      <c r="M9" s="264"/>
      <c r="N9" s="81"/>
      <c r="O9" s="162">
        <f>SUM(E10+H10+K10+N10)</f>
        <v>7</v>
      </c>
      <c r="P9" s="267">
        <f>SUM(D10+G10+J10+M10)</f>
        <v>38580</v>
      </c>
      <c r="Q9" s="265">
        <f>AD8</f>
        <v>1</v>
      </c>
      <c r="T9" s="269">
        <f>O9+'družstvá 1.preteky'!O9+'družstvá 2.preteky'!O9</f>
        <v>26</v>
      </c>
      <c r="U9" s="267">
        <f>P9+'družstvá 1.preteky'!P9+'družstvá 2.preteky'!P9</f>
        <v>130130</v>
      </c>
      <c r="V9" s="265">
        <f>AZ8</f>
        <v>1</v>
      </c>
      <c r="Y9" s="12">
        <f>O11</f>
        <v>36</v>
      </c>
      <c r="Z9" s="13">
        <f>P11</f>
        <v>11220</v>
      </c>
      <c r="AA9" s="8">
        <f t="shared" si="3"/>
        <v>10</v>
      </c>
      <c r="AB9" s="8">
        <f t="shared" si="4"/>
        <v>11</v>
      </c>
      <c r="AC9" s="8">
        <f t="shared" si="5"/>
        <v>10.000109999999999</v>
      </c>
      <c r="AD9" s="24">
        <f t="shared" si="6"/>
        <v>11</v>
      </c>
      <c r="AE9" s="17">
        <f>D12</f>
        <v>560</v>
      </c>
      <c r="AF9" s="18">
        <f>IF(D11="d",MAX($A$5:$A$28) +1,RANK(AE9,$AE$6:$AE$17,0))</f>
        <v>12</v>
      </c>
      <c r="AG9" s="8">
        <f t="shared" si="0"/>
        <v>1</v>
      </c>
      <c r="AH9" s="22">
        <f t="shared" si="7"/>
        <v>12</v>
      </c>
      <c r="AI9" s="17">
        <f>G12</f>
        <v>2040</v>
      </c>
      <c r="AJ9">
        <f>IF(F11="d",MAX($A$5:$A$28) +1,RANK(AI9,$AI$6:$AI$17,0))</f>
        <v>10</v>
      </c>
      <c r="AK9" s="8">
        <f t="shared" si="1"/>
        <v>1</v>
      </c>
      <c r="AL9" s="22">
        <f t="shared" si="8"/>
        <v>10</v>
      </c>
      <c r="AM9" s="17">
        <f>J12</f>
        <v>5940</v>
      </c>
      <c r="AN9" s="18">
        <f t="shared" si="2"/>
        <v>4</v>
      </c>
      <c r="AO9" s="8">
        <f t="shared" si="9"/>
        <v>1</v>
      </c>
      <c r="AP9" s="22">
        <f t="shared" si="10"/>
        <v>4</v>
      </c>
      <c r="AQ9" s="17">
        <f>M12</f>
        <v>2680</v>
      </c>
      <c r="AR9" s="18">
        <f>IF(M11="d",MAX($A$5:$A$28) +1,RANK(AQ9,$AQ$6:$AQ$17,0))</f>
        <v>10</v>
      </c>
      <c r="AS9" s="8">
        <f t="shared" si="11"/>
        <v>1</v>
      </c>
      <c r="AT9" s="22">
        <f t="shared" si="12"/>
        <v>10</v>
      </c>
      <c r="AU9" s="11">
        <f>T11</f>
        <v>121</v>
      </c>
      <c r="AV9" s="11">
        <f>U11</f>
        <v>36970</v>
      </c>
      <c r="AW9">
        <f t="shared" si="13"/>
        <v>11</v>
      </c>
      <c r="AX9">
        <f t="shared" si="14"/>
        <v>11</v>
      </c>
      <c r="AY9">
        <f t="shared" si="15"/>
        <v>11.000109999999999</v>
      </c>
      <c r="AZ9">
        <f t="shared" si="16"/>
        <v>11</v>
      </c>
    </row>
    <row r="10" spans="1:52" ht="19.5" customHeight="1" thickBot="1" x14ac:dyDescent="0.2">
      <c r="A10" s="171"/>
      <c r="B10" s="263"/>
      <c r="C10" s="27">
        <v>7</v>
      </c>
      <c r="D10" s="28">
        <v>9400</v>
      </c>
      <c r="E10" s="32">
        <f>IF(ISBLANK(D10),0,IF(ISBLANK(C9),0,IF(E9 = "D",MAX($A$5:$A$28) + 1,AH8)))</f>
        <v>4</v>
      </c>
      <c r="F10" s="27">
        <v>1</v>
      </c>
      <c r="G10" s="28">
        <v>9080</v>
      </c>
      <c r="H10" s="32">
        <f>IF(ISBLANK(G10),0,IF(ISBLANK(F9),0,IF(H9 = "D",MAX($A$5:$A$28) + 1,AL8)))</f>
        <v>1</v>
      </c>
      <c r="I10" s="27">
        <v>8</v>
      </c>
      <c r="J10" s="28">
        <v>7580</v>
      </c>
      <c r="K10" s="32">
        <f>IF(ISBLANK(J10),0,IF(ISBLANK(I9),0,IF(K9 = "D",MAX($A$5:$A$28) + 1,AP8)))</f>
        <v>1</v>
      </c>
      <c r="L10" s="27">
        <v>10</v>
      </c>
      <c r="M10" s="28">
        <v>12520</v>
      </c>
      <c r="N10" s="32">
        <f>IF(ISBLANK(M10),0,IF(ISBLANK(L9),0,IF(N9 = "D",MAX($A$5:$A$28) + 1,AT8)))</f>
        <v>1</v>
      </c>
      <c r="O10" s="163"/>
      <c r="P10" s="268"/>
      <c r="Q10" s="266"/>
      <c r="T10" s="270"/>
      <c r="U10" s="268"/>
      <c r="V10" s="266"/>
      <c r="Y10" s="12">
        <f>O13</f>
        <v>21</v>
      </c>
      <c r="Z10" s="13">
        <f>P13</f>
        <v>25640</v>
      </c>
      <c r="AA10" s="8">
        <f t="shared" si="3"/>
        <v>4</v>
      </c>
      <c r="AB10" s="8">
        <f t="shared" si="4"/>
        <v>4</v>
      </c>
      <c r="AC10" s="8">
        <f t="shared" si="5"/>
        <v>4.0000400000000003</v>
      </c>
      <c r="AD10" s="24">
        <f t="shared" si="6"/>
        <v>4</v>
      </c>
      <c r="AE10" s="17">
        <f>D14</f>
        <v>10900</v>
      </c>
      <c r="AF10" s="18">
        <f>IF(D13="d",MAX($A$5:$A$28) +1,RANK(AE10,$AE$6:$AE$17,0))</f>
        <v>2</v>
      </c>
      <c r="AG10" s="8">
        <f t="shared" si="0"/>
        <v>1</v>
      </c>
      <c r="AH10" s="22">
        <f t="shared" si="7"/>
        <v>2</v>
      </c>
      <c r="AI10" s="17">
        <f>G14</f>
        <v>6640</v>
      </c>
      <c r="AJ10">
        <f>IF(F13="d",MAX($A$5:$A$28) +1,RANK(AI10,$AI$6:$AI$17,0))</f>
        <v>4</v>
      </c>
      <c r="AK10" s="8">
        <f t="shared" si="1"/>
        <v>1</v>
      </c>
      <c r="AL10" s="22">
        <f t="shared" si="8"/>
        <v>4</v>
      </c>
      <c r="AM10" s="17">
        <f>J14</f>
        <v>1700</v>
      </c>
      <c r="AN10" s="18">
        <f t="shared" si="2"/>
        <v>10</v>
      </c>
      <c r="AO10" s="8">
        <f t="shared" si="9"/>
        <v>1</v>
      </c>
      <c r="AP10" s="22">
        <f t="shared" si="10"/>
        <v>10</v>
      </c>
      <c r="AQ10" s="17">
        <f>M14</f>
        <v>6400</v>
      </c>
      <c r="AR10" s="18">
        <f>IF(M13="d",MAX($A$5:$A$28) +1,RANK(AQ10,$AQ$6:$AQ$17,0))</f>
        <v>5</v>
      </c>
      <c r="AS10" s="8">
        <f t="shared" si="11"/>
        <v>1</v>
      </c>
      <c r="AT10" s="22">
        <f>IF(AS10 &gt; 1,IF(MOD(AS10,2) = 0,(AR10*AS10+AS10-1)/AS10,(AR10*AS10+AS10)/AS10),IF(AS10=1,AR10,(AR10*AS10+AS10-1)/AS10))</f>
        <v>5</v>
      </c>
      <c r="AU10" s="11">
        <f>T13</f>
        <v>52</v>
      </c>
      <c r="AV10" s="11">
        <f>U13</f>
        <v>100910</v>
      </c>
      <c r="AW10">
        <f t="shared" si="13"/>
        <v>3</v>
      </c>
      <c r="AX10">
        <f t="shared" si="14"/>
        <v>3</v>
      </c>
      <c r="AY10">
        <f t="shared" si="15"/>
        <v>3.0000300000000002</v>
      </c>
      <c r="AZ10">
        <f t="shared" si="16"/>
        <v>3</v>
      </c>
    </row>
    <row r="11" spans="1:52" ht="19.5" customHeight="1" x14ac:dyDescent="0.15">
      <c r="A11" s="156">
        <v>4</v>
      </c>
      <c r="B11" s="262" t="str">
        <f>'Zoznam tímov a pretekárov'!A9</f>
        <v>ČR</v>
      </c>
      <c r="C11" s="160" t="s">
        <v>64</v>
      </c>
      <c r="D11" s="264"/>
      <c r="E11" s="81"/>
      <c r="F11" s="160" t="s">
        <v>67</v>
      </c>
      <c r="G11" s="264"/>
      <c r="H11" s="81"/>
      <c r="I11" s="160" t="s">
        <v>65</v>
      </c>
      <c r="J11" s="264"/>
      <c r="K11" s="81"/>
      <c r="L11" s="160" t="s">
        <v>66</v>
      </c>
      <c r="M11" s="264"/>
      <c r="N11" s="81"/>
      <c r="O11" s="162">
        <f>SUM(E12+H12+K12+N12)</f>
        <v>36</v>
      </c>
      <c r="P11" s="267">
        <f>SUM(D12+G12+J12+M12)</f>
        <v>11220</v>
      </c>
      <c r="Q11" s="265">
        <f>AD9</f>
        <v>11</v>
      </c>
      <c r="T11" s="269">
        <f>O11+'družstvá 1.preteky'!O11+'družstvá 2.preteky'!O11</f>
        <v>121</v>
      </c>
      <c r="U11" s="267">
        <f>P11+'družstvá 1.preteky'!P11+'družstvá 2.preteky'!P11</f>
        <v>36970</v>
      </c>
      <c r="V11" s="265">
        <f>AZ9</f>
        <v>11</v>
      </c>
      <c r="Y11" s="12">
        <f>O15</f>
        <v>32</v>
      </c>
      <c r="Z11" s="13">
        <f>P15</f>
        <v>14520</v>
      </c>
      <c r="AA11" s="8">
        <f t="shared" si="3"/>
        <v>8</v>
      </c>
      <c r="AB11" s="8">
        <f t="shared" si="4"/>
        <v>8</v>
      </c>
      <c r="AC11" s="8">
        <f t="shared" si="5"/>
        <v>8.0000800000000005</v>
      </c>
      <c r="AD11" s="24">
        <f t="shared" si="6"/>
        <v>8</v>
      </c>
      <c r="AE11" s="17">
        <f>D16</f>
        <v>2660</v>
      </c>
      <c r="AF11" s="18">
        <f>IF(D15="d",MAX($A$5:$A$28) +1,RANK(AE11,$AE$6:$AE$17,0))</f>
        <v>9</v>
      </c>
      <c r="AG11" s="8">
        <f t="shared" si="0"/>
        <v>1</v>
      </c>
      <c r="AH11" s="22">
        <f t="shared" si="7"/>
        <v>9</v>
      </c>
      <c r="AI11" s="17">
        <f>G16</f>
        <v>1480</v>
      </c>
      <c r="AJ11">
        <f>IF(F15="d",MAX($A$5:$A$28) +1,RANK(AI11,$AI$6:$AI$17,0))</f>
        <v>11</v>
      </c>
      <c r="AK11" s="8">
        <f t="shared" si="1"/>
        <v>1</v>
      </c>
      <c r="AL11" s="22">
        <f t="shared" si="8"/>
        <v>11</v>
      </c>
      <c r="AM11" s="17">
        <f>J16</f>
        <v>7340</v>
      </c>
      <c r="AN11" s="18">
        <f t="shared" si="2"/>
        <v>3</v>
      </c>
      <c r="AO11" s="8">
        <f t="shared" si="9"/>
        <v>1</v>
      </c>
      <c r="AP11" s="22">
        <f t="shared" si="10"/>
        <v>3</v>
      </c>
      <c r="AQ11" s="17">
        <f>M16</f>
        <v>3040</v>
      </c>
      <c r="AR11" s="18">
        <f>IF(M15="d",MAX($A$5:$A$28) +1,RANK(AQ11,$AQ$6:$AQ$17,0))</f>
        <v>9</v>
      </c>
      <c r="AS11" s="8">
        <f t="shared" si="11"/>
        <v>1</v>
      </c>
      <c r="AT11" s="22">
        <f t="shared" si="12"/>
        <v>9</v>
      </c>
      <c r="AU11" s="11">
        <f>T15</f>
        <v>121</v>
      </c>
      <c r="AV11" s="11">
        <f>U15</f>
        <v>34880</v>
      </c>
      <c r="AW11">
        <f t="shared" si="13"/>
        <v>11</v>
      </c>
      <c r="AX11">
        <f t="shared" si="14"/>
        <v>12</v>
      </c>
      <c r="AY11">
        <f t="shared" si="15"/>
        <v>11.000120000000001</v>
      </c>
      <c r="AZ11">
        <f t="shared" si="16"/>
        <v>12</v>
      </c>
    </row>
    <row r="12" spans="1:52" ht="19.5" customHeight="1" thickBot="1" x14ac:dyDescent="0.2">
      <c r="A12" s="157"/>
      <c r="B12" s="263"/>
      <c r="C12" s="27">
        <v>9</v>
      </c>
      <c r="D12" s="28">
        <v>560</v>
      </c>
      <c r="E12" s="32">
        <f>IF(ISBLANK(D12),0,IF(ISBLANK(C11),0,IF(E11 = "D",MAX($A$5:$A$28) + 1,AH9)))</f>
        <v>12</v>
      </c>
      <c r="F12" s="27">
        <v>12</v>
      </c>
      <c r="G12" s="28">
        <v>2040</v>
      </c>
      <c r="H12" s="32">
        <f>IF(ISBLANK(G12),0,IF(ISBLANK(F11),0,IF(H11 = "D",MAX($A$5:$A$28) + 1,AL9)))</f>
        <v>10</v>
      </c>
      <c r="I12" s="27">
        <v>9</v>
      </c>
      <c r="J12" s="28">
        <v>5940</v>
      </c>
      <c r="K12" s="32">
        <f>IF(ISBLANK(J12),0,IF(ISBLANK(I11),0,IF(K11 = "D",MAX($A$5:$A$28) + 1,AP9)))</f>
        <v>4</v>
      </c>
      <c r="L12" s="27">
        <v>5</v>
      </c>
      <c r="M12" s="28">
        <v>2680</v>
      </c>
      <c r="N12" s="32">
        <f>IF(ISBLANK(M12),0,IF(ISBLANK(L11),0,IF(N11 = "D",MAX($A$5:$A$28) + 1,AT9)))</f>
        <v>10</v>
      </c>
      <c r="O12" s="163"/>
      <c r="P12" s="268"/>
      <c r="Q12" s="266"/>
      <c r="T12" s="270"/>
      <c r="U12" s="268"/>
      <c r="V12" s="266"/>
      <c r="W12" s="21"/>
      <c r="Y12" s="12">
        <f>O17</f>
        <v>29</v>
      </c>
      <c r="Z12" s="13">
        <f>P17</f>
        <v>16880</v>
      </c>
      <c r="AA12" s="8">
        <f t="shared" si="3"/>
        <v>7</v>
      </c>
      <c r="AB12" s="8">
        <f t="shared" si="4"/>
        <v>7</v>
      </c>
      <c r="AC12" s="8">
        <f t="shared" si="5"/>
        <v>7.00007</v>
      </c>
      <c r="AD12" s="24">
        <f t="shared" si="6"/>
        <v>7</v>
      </c>
      <c r="AE12" s="17">
        <f>D18</f>
        <v>2680</v>
      </c>
      <c r="AF12" s="18">
        <f>IF(D17="d",MAX($A$5:$A$28) +1,RANK(AE12,$AE$6:$AE$17,0))</f>
        <v>8</v>
      </c>
      <c r="AG12" s="8">
        <f t="shared" si="0"/>
        <v>1</v>
      </c>
      <c r="AH12" s="22">
        <f t="shared" si="7"/>
        <v>8</v>
      </c>
      <c r="AI12" s="17">
        <f>G18</f>
        <v>5580</v>
      </c>
      <c r="AJ12">
        <f>IF(F17="d",MAX($A$5:$A$28) +1,RANK(AI12,$AI$6:$AI$17,0))</f>
        <v>6</v>
      </c>
      <c r="AK12" s="8">
        <f t="shared" si="1"/>
        <v>1</v>
      </c>
      <c r="AL12" s="22">
        <f t="shared" si="8"/>
        <v>6</v>
      </c>
      <c r="AM12" s="17">
        <f>J18</f>
        <v>1580</v>
      </c>
      <c r="AN12" s="18">
        <f t="shared" si="2"/>
        <v>11</v>
      </c>
      <c r="AO12" s="8">
        <f t="shared" si="9"/>
        <v>1</v>
      </c>
      <c r="AP12" s="22">
        <f t="shared" si="10"/>
        <v>11</v>
      </c>
      <c r="AQ12" s="17">
        <f>M18</f>
        <v>7040</v>
      </c>
      <c r="AR12" s="18">
        <f>IF(M17="d",MAX($A$5:$A$28) +1,RANK(AQ12,$AQ$6:$AQ$17,0))</f>
        <v>4</v>
      </c>
      <c r="AS12" s="8">
        <f t="shared" si="11"/>
        <v>1</v>
      </c>
      <c r="AT12" s="22">
        <f t="shared" si="12"/>
        <v>4</v>
      </c>
      <c r="AU12" s="11">
        <f>T17</f>
        <v>85</v>
      </c>
      <c r="AV12" s="11">
        <f>U17</f>
        <v>68010</v>
      </c>
      <c r="AW12">
        <f t="shared" si="13"/>
        <v>7</v>
      </c>
      <c r="AX12">
        <f t="shared" si="14"/>
        <v>7</v>
      </c>
      <c r="AY12">
        <f t="shared" si="15"/>
        <v>7.00007</v>
      </c>
      <c r="AZ12">
        <f t="shared" si="16"/>
        <v>7</v>
      </c>
    </row>
    <row r="13" spans="1:52" ht="19.5" customHeight="1" x14ac:dyDescent="0.15">
      <c r="A13" s="171">
        <v>5</v>
      </c>
      <c r="B13" s="262" t="str">
        <f>'Zoznam tímov a pretekárov'!A11</f>
        <v>Hlohovec - Browvning</v>
      </c>
      <c r="C13" s="160" t="s">
        <v>74</v>
      </c>
      <c r="D13" s="264"/>
      <c r="E13" s="81"/>
      <c r="F13" s="160" t="s">
        <v>73</v>
      </c>
      <c r="G13" s="264"/>
      <c r="H13" s="81"/>
      <c r="I13" s="160" t="s">
        <v>75</v>
      </c>
      <c r="J13" s="264"/>
      <c r="K13" s="81"/>
      <c r="L13" s="160" t="s">
        <v>72</v>
      </c>
      <c r="M13" s="264"/>
      <c r="N13" s="81"/>
      <c r="O13" s="162">
        <f>SUM(E14+H14+K14+N14)</f>
        <v>21</v>
      </c>
      <c r="P13" s="267">
        <f>SUM(D14+G14+J14+M14)</f>
        <v>25640</v>
      </c>
      <c r="Q13" s="265">
        <f>AD10</f>
        <v>4</v>
      </c>
      <c r="T13" s="269">
        <f>O13+'družstvá 1.preteky'!O13+'družstvá 2.preteky'!O13</f>
        <v>52</v>
      </c>
      <c r="U13" s="267">
        <f>P13+'družstvá 1.preteky'!P13+'družstvá 2.preteky'!P13</f>
        <v>100910</v>
      </c>
      <c r="V13" s="265">
        <f>AZ10</f>
        <v>3</v>
      </c>
      <c r="W13" s="21"/>
      <c r="Y13" s="12">
        <f>O19</f>
        <v>12</v>
      </c>
      <c r="Z13" s="13">
        <f>P19</f>
        <v>35760</v>
      </c>
      <c r="AA13" s="8">
        <f t="shared" si="3"/>
        <v>2</v>
      </c>
      <c r="AB13" s="8">
        <f t="shared" si="4"/>
        <v>2</v>
      </c>
      <c r="AC13" s="8">
        <f t="shared" si="5"/>
        <v>2.0000200000000001</v>
      </c>
      <c r="AD13" s="24">
        <f t="shared" si="6"/>
        <v>2</v>
      </c>
      <c r="AE13" s="17">
        <f>D20</f>
        <v>16200</v>
      </c>
      <c r="AF13" s="18">
        <f>IF(D19="d",MAX($A$5:$A$28) +1,RANK(AE13,$AE$6:$AE$17,0))</f>
        <v>1</v>
      </c>
      <c r="AG13" s="8">
        <f t="shared" si="0"/>
        <v>1</v>
      </c>
      <c r="AH13" s="22">
        <f t="shared" si="7"/>
        <v>1</v>
      </c>
      <c r="AI13" s="17">
        <f>G20</f>
        <v>8460</v>
      </c>
      <c r="AJ13">
        <f>IF(F19="d",MAX($A$5:$A$28) +1,RANK(AI13,$AI$6:$AI$17,0))</f>
        <v>2</v>
      </c>
      <c r="AK13" s="8">
        <f t="shared" si="1"/>
        <v>1</v>
      </c>
      <c r="AL13" s="22">
        <f t="shared" si="8"/>
        <v>2</v>
      </c>
      <c r="AM13" s="17">
        <f>J20</f>
        <v>7500</v>
      </c>
      <c r="AN13" s="18">
        <f t="shared" si="2"/>
        <v>2</v>
      </c>
      <c r="AO13" s="8">
        <f t="shared" si="9"/>
        <v>1</v>
      </c>
      <c r="AP13" s="22">
        <f t="shared" si="10"/>
        <v>2</v>
      </c>
      <c r="AQ13" s="17">
        <f>M20</f>
        <v>3600</v>
      </c>
      <c r="AR13" s="18">
        <f>IF(M19="d",MAX($A$5:$A$28) +1,RANK(AQ13,$AQ$6:$AQ$17,0))</f>
        <v>7</v>
      </c>
      <c r="AS13" s="8">
        <f t="shared" si="11"/>
        <v>1</v>
      </c>
      <c r="AT13" s="22">
        <f t="shared" si="12"/>
        <v>7</v>
      </c>
      <c r="AU13" s="11">
        <f>T19</f>
        <v>46</v>
      </c>
      <c r="AV13" s="11">
        <f>U19</f>
        <v>101530</v>
      </c>
      <c r="AW13">
        <f t="shared" si="13"/>
        <v>2</v>
      </c>
      <c r="AX13">
        <f t="shared" si="14"/>
        <v>2</v>
      </c>
      <c r="AY13">
        <f t="shared" si="15"/>
        <v>2.0000200000000001</v>
      </c>
      <c r="AZ13">
        <f t="shared" si="16"/>
        <v>2</v>
      </c>
    </row>
    <row r="14" spans="1:52" ht="19.5" customHeight="1" thickBot="1" x14ac:dyDescent="0.2">
      <c r="A14" s="171"/>
      <c r="B14" s="263"/>
      <c r="C14" s="27">
        <v>2</v>
      </c>
      <c r="D14" s="28">
        <v>10900</v>
      </c>
      <c r="E14" s="32">
        <f>IF(ISBLANK(D14),0,IF(ISBLANK(C13),0,IF(E13 = "D",MAX($A$5:$A$28) + 1,AH10)))</f>
        <v>2</v>
      </c>
      <c r="F14" s="27">
        <v>8</v>
      </c>
      <c r="G14" s="28">
        <v>6640</v>
      </c>
      <c r="H14" s="32">
        <f>IF(ISBLANK(G14),0,IF(ISBLANK(F13),0,IF(H13 = "D",MAX($A$5:$A$28) + 1,AL10)))</f>
        <v>4</v>
      </c>
      <c r="I14" s="27">
        <v>12</v>
      </c>
      <c r="J14" s="28">
        <v>1700</v>
      </c>
      <c r="K14" s="32">
        <f>IF(ISBLANK(J14),0,IF(ISBLANK(I13),0,IF(K13 = "D",MAX($A$5:$A$28) + 1,AP10)))</f>
        <v>10</v>
      </c>
      <c r="L14" s="27">
        <v>8</v>
      </c>
      <c r="M14" s="28">
        <v>6400</v>
      </c>
      <c r="N14" s="32">
        <f>IF(ISBLANK(M14),0,IF(ISBLANK(L13),0,IF(N13 = "D",MAX($A$5:$A$28) + 1,AT10)))</f>
        <v>5</v>
      </c>
      <c r="O14" s="163"/>
      <c r="P14" s="268"/>
      <c r="Q14" s="266"/>
      <c r="T14" s="270"/>
      <c r="U14" s="268"/>
      <c r="V14" s="266"/>
      <c r="W14" s="21"/>
      <c r="Y14" s="12">
        <f>O21</f>
        <v>20</v>
      </c>
      <c r="Z14" s="13">
        <f>P21</f>
        <v>25820</v>
      </c>
      <c r="AA14" s="8">
        <f t="shared" si="3"/>
        <v>3</v>
      </c>
      <c r="AB14" s="8">
        <f t="shared" si="4"/>
        <v>3</v>
      </c>
      <c r="AC14" s="8">
        <f t="shared" si="5"/>
        <v>3.0000300000000002</v>
      </c>
      <c r="AD14" s="24">
        <f t="shared" si="6"/>
        <v>3</v>
      </c>
      <c r="AE14" s="17">
        <f>D22</f>
        <v>10440</v>
      </c>
      <c r="AF14" s="18">
        <f>IF(D21="d",MAX($A$5:$A$28) +1,RANK(AE14,$AE$6:$AE$17,0))</f>
        <v>3</v>
      </c>
      <c r="AG14" s="8">
        <f t="shared" si="0"/>
        <v>1</v>
      </c>
      <c r="AH14" s="22">
        <f t="shared" si="7"/>
        <v>3</v>
      </c>
      <c r="AI14" s="17">
        <f>G22</f>
        <v>3880</v>
      </c>
      <c r="AJ14">
        <f>IF(F21="d",MAX($A$5:$A$28) +1,RANK(AI14,$AI$6:$AI$17,0))</f>
        <v>8</v>
      </c>
      <c r="AK14" s="8">
        <f t="shared" si="1"/>
        <v>1</v>
      </c>
      <c r="AL14" s="22">
        <f t="shared" si="8"/>
        <v>8</v>
      </c>
      <c r="AM14" s="17">
        <f>J22</f>
        <v>3140</v>
      </c>
      <c r="AN14" s="18">
        <f t="shared" si="2"/>
        <v>6</v>
      </c>
      <c r="AO14" s="8">
        <f t="shared" si="9"/>
        <v>1</v>
      </c>
      <c r="AP14" s="22">
        <f t="shared" si="10"/>
        <v>6</v>
      </c>
      <c r="AQ14" s="17">
        <f>M22</f>
        <v>8360</v>
      </c>
      <c r="AR14" s="18">
        <f>IF(M21="d",MAX($A$5:$A$28) +1,RANK(AQ14,$AQ$6:$AQ$17,0))</f>
        <v>3</v>
      </c>
      <c r="AS14" s="8">
        <f t="shared" si="11"/>
        <v>1</v>
      </c>
      <c r="AT14" s="22">
        <f>IF(AS14 &gt; 1,IF(MOD(AS14,2) = 0,(AR14*AS14+AS14-1)/AS14,(AR14*AS14+AS14)/AS14),IF(AS14=1,AR14,(AR14*AS14+AS14-1)/AS14))</f>
        <v>3</v>
      </c>
      <c r="AU14" s="11">
        <f>T21</f>
        <v>64</v>
      </c>
      <c r="AV14" s="11">
        <f>U21</f>
        <v>84060</v>
      </c>
      <c r="AW14">
        <f t="shared" si="13"/>
        <v>4</v>
      </c>
      <c r="AX14">
        <f t="shared" si="14"/>
        <v>4</v>
      </c>
      <c r="AY14">
        <f t="shared" si="15"/>
        <v>4.0000400000000003</v>
      </c>
      <c r="AZ14">
        <f t="shared" si="16"/>
        <v>4</v>
      </c>
    </row>
    <row r="15" spans="1:52" ht="19.5" customHeight="1" x14ac:dyDescent="0.15">
      <c r="A15" s="156">
        <v>6</v>
      </c>
      <c r="B15" s="262" t="str">
        <f>'Zoznam tímov a pretekárov'!A13</f>
        <v>Košice A</v>
      </c>
      <c r="C15" s="160" t="s">
        <v>76</v>
      </c>
      <c r="D15" s="264"/>
      <c r="E15" s="81"/>
      <c r="F15" s="160" t="s">
        <v>77</v>
      </c>
      <c r="G15" s="264"/>
      <c r="H15" s="81"/>
      <c r="I15" s="160" t="s">
        <v>99</v>
      </c>
      <c r="J15" s="264"/>
      <c r="K15" s="81"/>
      <c r="L15" s="160" t="s">
        <v>78</v>
      </c>
      <c r="M15" s="264"/>
      <c r="N15" s="81"/>
      <c r="O15" s="162">
        <f>SUM(E16+H16+K16+N16)</f>
        <v>32</v>
      </c>
      <c r="P15" s="267">
        <f>SUM(D16+G16+J16+M16)</f>
        <v>14520</v>
      </c>
      <c r="Q15" s="265">
        <f>AD11</f>
        <v>8</v>
      </c>
      <c r="T15" s="269">
        <f>O15+'družstvá 1.preteky'!O15+'družstvá 2.preteky'!O15</f>
        <v>121</v>
      </c>
      <c r="U15" s="267">
        <f>P15+'družstvá 1.preteky'!P15+'družstvá 2.preteky'!P15</f>
        <v>34880</v>
      </c>
      <c r="V15" s="265">
        <f>AZ11</f>
        <v>12</v>
      </c>
      <c r="Y15" s="12">
        <f>O23</f>
        <v>36</v>
      </c>
      <c r="Z15" s="13">
        <f>P23</f>
        <v>11720</v>
      </c>
      <c r="AA15" s="8">
        <f t="shared" si="3"/>
        <v>10</v>
      </c>
      <c r="AB15" s="8">
        <f t="shared" si="4"/>
        <v>9</v>
      </c>
      <c r="AC15" s="8">
        <f t="shared" si="5"/>
        <v>10.00009</v>
      </c>
      <c r="AD15" s="24">
        <f t="shared" si="6"/>
        <v>10</v>
      </c>
      <c r="AE15" s="17">
        <f>D24</f>
        <v>2020</v>
      </c>
      <c r="AF15" s="18">
        <f>IF(D23="d",MAX($A$5:$A$28) +1,RANK(AE15,$AE$6:$AE$17,0))</f>
        <v>10</v>
      </c>
      <c r="AG15" s="8">
        <f t="shared" si="0"/>
        <v>1</v>
      </c>
      <c r="AH15" s="22">
        <f t="shared" si="7"/>
        <v>10</v>
      </c>
      <c r="AI15" s="17">
        <f>G24</f>
        <v>5820</v>
      </c>
      <c r="AJ15">
        <f>IF(F23="d",MAX($A$5:$A$28) +1,RANK(AI15,$AI$6:$AI$17,0))</f>
        <v>5</v>
      </c>
      <c r="AK15" s="8">
        <f t="shared" si="1"/>
        <v>1</v>
      </c>
      <c r="AL15" s="22">
        <f t="shared" si="8"/>
        <v>5</v>
      </c>
      <c r="AM15" s="17">
        <f>J24</f>
        <v>1800</v>
      </c>
      <c r="AN15" s="18">
        <f t="shared" si="2"/>
        <v>9</v>
      </c>
      <c r="AO15" s="8">
        <f t="shared" si="9"/>
        <v>1</v>
      </c>
      <c r="AP15" s="22">
        <f t="shared" si="10"/>
        <v>9</v>
      </c>
      <c r="AQ15" s="17">
        <f>M24</f>
        <v>2080</v>
      </c>
      <c r="AR15" s="18">
        <f>IF(M23="d",MAX($A$5:$A$28) +1,RANK(AQ15,$AQ$6:$AQ$17,0))</f>
        <v>12</v>
      </c>
      <c r="AS15" s="8">
        <f t="shared" si="11"/>
        <v>1</v>
      </c>
      <c r="AT15" s="22">
        <f t="shared" si="12"/>
        <v>12</v>
      </c>
      <c r="AU15" s="11">
        <f>T23</f>
        <v>99</v>
      </c>
      <c r="AV15" s="11">
        <f>U23</f>
        <v>50480</v>
      </c>
      <c r="AW15">
        <f t="shared" si="13"/>
        <v>9</v>
      </c>
      <c r="AX15">
        <f t="shared" si="14"/>
        <v>9</v>
      </c>
      <c r="AY15">
        <f t="shared" si="15"/>
        <v>9.0000900000000001</v>
      </c>
      <c r="AZ15">
        <f t="shared" si="16"/>
        <v>9</v>
      </c>
    </row>
    <row r="16" spans="1:52" ht="19.5" customHeight="1" thickBot="1" x14ac:dyDescent="0.2">
      <c r="A16" s="157"/>
      <c r="B16" s="263"/>
      <c r="C16" s="27">
        <v>8</v>
      </c>
      <c r="D16" s="28">
        <v>2660</v>
      </c>
      <c r="E16" s="32">
        <f>IF(ISBLANK(D16),0,IF(ISBLANK(C15),0,IF(E15 = "D",MAX($A$5:$A$28) + 1,AH11)))</f>
        <v>9</v>
      </c>
      <c r="F16" s="27">
        <v>5</v>
      </c>
      <c r="G16" s="28">
        <v>1480</v>
      </c>
      <c r="H16" s="32">
        <f>IF(ISBLANK(G16),0,IF(ISBLANK(F15),0,IF(H15 = "D",MAX($A$5:$A$28) + 1,AL11)))</f>
        <v>11</v>
      </c>
      <c r="I16" s="27">
        <v>1</v>
      </c>
      <c r="J16" s="28">
        <v>7340</v>
      </c>
      <c r="K16" s="32">
        <f>IF(ISBLANK(J16),0,IF(ISBLANK(I15),0,IF(K15 = "D",MAX($A$5:$A$28) + 1,AP11)))</f>
        <v>3</v>
      </c>
      <c r="L16" s="27">
        <v>6</v>
      </c>
      <c r="M16" s="28">
        <v>3040</v>
      </c>
      <c r="N16" s="32">
        <f>IF(ISBLANK(M16),0,IF(ISBLANK(L15),0,IF(N15 = "D",MAX($A$5:$A$28) + 1,AT11)))</f>
        <v>9</v>
      </c>
      <c r="O16" s="163"/>
      <c r="P16" s="268"/>
      <c r="Q16" s="266"/>
      <c r="T16" s="270"/>
      <c r="U16" s="268"/>
      <c r="V16" s="266"/>
      <c r="Y16" s="12">
        <f>O25</f>
        <v>38</v>
      </c>
      <c r="Z16" s="13">
        <f>P25</f>
        <v>10180</v>
      </c>
      <c r="AA16" s="8">
        <f t="shared" si="3"/>
        <v>12</v>
      </c>
      <c r="AB16" s="8">
        <f t="shared" si="4"/>
        <v>12</v>
      </c>
      <c r="AC16" s="8">
        <f t="shared" si="5"/>
        <v>12.000120000000001</v>
      </c>
      <c r="AD16" s="24">
        <f t="shared" si="6"/>
        <v>12</v>
      </c>
      <c r="AE16" s="17">
        <f>D26</f>
        <v>1560</v>
      </c>
      <c r="AF16" s="18">
        <f>IF(D25="d",MAX($A$5:$A$28) +1,RANK(AE16,$AE$6:$AE$17,0))</f>
        <v>11</v>
      </c>
      <c r="AG16" s="8">
        <f t="shared" si="0"/>
        <v>1</v>
      </c>
      <c r="AH16" s="22">
        <f t="shared" si="7"/>
        <v>11</v>
      </c>
      <c r="AI16" s="17">
        <f>G26</f>
        <v>4660</v>
      </c>
      <c r="AJ16">
        <f>IF(F25="d",MAX($A$5:$A$28) +1,RANK(AI16,$AI$6:$AI$17,0))</f>
        <v>7</v>
      </c>
      <c r="AK16" s="8">
        <f t="shared" si="1"/>
        <v>1</v>
      </c>
      <c r="AL16" s="22">
        <f t="shared" si="8"/>
        <v>7</v>
      </c>
      <c r="AM16" s="17">
        <f>J26</f>
        <v>740</v>
      </c>
      <c r="AN16" s="18">
        <f t="shared" si="2"/>
        <v>12</v>
      </c>
      <c r="AO16" s="8">
        <f t="shared" si="9"/>
        <v>1</v>
      </c>
      <c r="AP16" s="22">
        <f t="shared" si="10"/>
        <v>12</v>
      </c>
      <c r="AQ16" s="17">
        <f>M26</f>
        <v>3220</v>
      </c>
      <c r="AR16" s="18">
        <f>IF(M25="d",MAX($A$5:$A$28) +1,RANK(AQ16,$AQ$6:$AQ$17,0))</f>
        <v>8</v>
      </c>
      <c r="AS16" s="8">
        <f t="shared" si="11"/>
        <v>1</v>
      </c>
      <c r="AT16" s="22">
        <f t="shared" si="12"/>
        <v>8</v>
      </c>
      <c r="AU16" s="11">
        <f>T25</f>
        <v>100</v>
      </c>
      <c r="AV16" s="11">
        <f>U25</f>
        <v>45270</v>
      </c>
      <c r="AW16">
        <f t="shared" si="13"/>
        <v>10</v>
      </c>
      <c r="AX16">
        <f t="shared" si="14"/>
        <v>10</v>
      </c>
      <c r="AY16">
        <f t="shared" si="15"/>
        <v>10.0001</v>
      </c>
      <c r="AZ16">
        <f t="shared" si="16"/>
        <v>10</v>
      </c>
    </row>
    <row r="17" spans="1:52" ht="19.5" customHeight="1" thickBot="1" x14ac:dyDescent="0.2">
      <c r="A17" s="171">
        <v>7</v>
      </c>
      <c r="B17" s="262" t="str">
        <f>'Zoznam tímov a pretekárov'!A15</f>
        <v>Dolný Kubín - Robinson</v>
      </c>
      <c r="C17" s="160" t="s">
        <v>80</v>
      </c>
      <c r="D17" s="264"/>
      <c r="E17" s="81"/>
      <c r="F17" s="160" t="s">
        <v>81</v>
      </c>
      <c r="G17" s="264"/>
      <c r="H17" s="81"/>
      <c r="I17" s="160" t="s">
        <v>79</v>
      </c>
      <c r="J17" s="264"/>
      <c r="K17" s="81"/>
      <c r="L17" s="160" t="s">
        <v>83</v>
      </c>
      <c r="M17" s="264"/>
      <c r="N17" s="81"/>
      <c r="O17" s="162">
        <f>SUM(E18+H18+K18+N18)</f>
        <v>29</v>
      </c>
      <c r="P17" s="267">
        <f>SUM(D18+G18+J18+M18)</f>
        <v>16880</v>
      </c>
      <c r="Q17" s="265">
        <f>AD12</f>
        <v>7</v>
      </c>
      <c r="T17" s="269">
        <f>O17+'družstvá 1.preteky'!O17+'družstvá 2.preteky'!O17</f>
        <v>85</v>
      </c>
      <c r="U17" s="267">
        <f>P17+'družstvá 1.preteky'!P17+'družstvá 2.preteky'!P17</f>
        <v>68010</v>
      </c>
      <c r="V17" s="265">
        <f>AZ12</f>
        <v>7</v>
      </c>
      <c r="Y17" s="14">
        <f>O27</f>
        <v>22</v>
      </c>
      <c r="Z17" s="15">
        <f>P27</f>
        <v>20920</v>
      </c>
      <c r="AA17" s="16">
        <f t="shared" si="3"/>
        <v>5</v>
      </c>
      <c r="AB17" s="16">
        <f t="shared" si="4"/>
        <v>5</v>
      </c>
      <c r="AC17" s="16">
        <f t="shared" si="5"/>
        <v>5.0000499999999999</v>
      </c>
      <c r="AD17" s="25">
        <f t="shared" si="6"/>
        <v>5</v>
      </c>
      <c r="AE17" s="19">
        <f>D28</f>
        <v>5000</v>
      </c>
      <c r="AF17" s="18">
        <f>IF(D27="d",MAX($A$5:$A$28) +1,RANK(AE17,$AE$6:$AE$17,0))</f>
        <v>6</v>
      </c>
      <c r="AG17" s="16">
        <f t="shared" si="0"/>
        <v>1</v>
      </c>
      <c r="AH17" s="23">
        <f t="shared" si="7"/>
        <v>6</v>
      </c>
      <c r="AI17" s="19">
        <f>G28</f>
        <v>2180</v>
      </c>
      <c r="AJ17" s="20">
        <f>IF(F27="d",MAX($A$5:$A$28) +1,RANK(AI17,$AI$6:$AI$17,0))</f>
        <v>9</v>
      </c>
      <c r="AK17" s="16">
        <f t="shared" si="1"/>
        <v>1</v>
      </c>
      <c r="AL17" s="23">
        <f t="shared" si="8"/>
        <v>9</v>
      </c>
      <c r="AM17" s="19">
        <f>J28</f>
        <v>4260</v>
      </c>
      <c r="AN17" s="18">
        <f t="shared" si="2"/>
        <v>5</v>
      </c>
      <c r="AO17" s="16">
        <f t="shared" si="9"/>
        <v>1</v>
      </c>
      <c r="AP17" s="23">
        <f t="shared" si="10"/>
        <v>5</v>
      </c>
      <c r="AQ17" s="19">
        <f>M28</f>
        <v>9480</v>
      </c>
      <c r="AR17" s="18">
        <f>IF(M27="d",MAX($A$5:$A$28) +1,RANK(AQ17,$AQ$6:$AQ$17,0))</f>
        <v>2</v>
      </c>
      <c r="AS17" s="16">
        <f t="shared" si="11"/>
        <v>1</v>
      </c>
      <c r="AT17" s="23">
        <f t="shared" si="12"/>
        <v>2</v>
      </c>
      <c r="AU17" s="11">
        <f>T27</f>
        <v>93</v>
      </c>
      <c r="AV17" s="11">
        <f>U27</f>
        <v>51970</v>
      </c>
      <c r="AW17">
        <f t="shared" si="13"/>
        <v>8</v>
      </c>
      <c r="AX17">
        <f t="shared" si="14"/>
        <v>8</v>
      </c>
      <c r="AY17">
        <f t="shared" si="15"/>
        <v>8.0000800000000005</v>
      </c>
      <c r="AZ17">
        <f t="shared" si="16"/>
        <v>8</v>
      </c>
    </row>
    <row r="18" spans="1:52" ht="19.5" customHeight="1" thickBot="1" x14ac:dyDescent="0.2">
      <c r="A18" s="171"/>
      <c r="B18" s="263"/>
      <c r="C18" s="27">
        <v>5</v>
      </c>
      <c r="D18" s="28">
        <v>2680</v>
      </c>
      <c r="E18" s="32">
        <f>IF(ISBLANK(D18),0,IF(ISBLANK(C17),0,IF(E17 = "D",MAX($A$5:$A$28) + 1,AH12)))</f>
        <v>8</v>
      </c>
      <c r="F18" s="27">
        <v>10</v>
      </c>
      <c r="G18" s="28">
        <v>5580</v>
      </c>
      <c r="H18" s="32">
        <f>IF(ISBLANK(G18),0,IF(ISBLANK(F17),0,IF(H17 = "D",MAX($A$5:$A$28) + 1,AL12)))</f>
        <v>6</v>
      </c>
      <c r="I18" s="27">
        <v>6</v>
      </c>
      <c r="J18" s="28">
        <v>1580</v>
      </c>
      <c r="K18" s="32">
        <f>IF(ISBLANK(J18),0,IF(ISBLANK(I17),0,IF(K17 = "D",MAX($A$5:$A$28) + 1,AP12)))</f>
        <v>11</v>
      </c>
      <c r="L18" s="27">
        <v>12</v>
      </c>
      <c r="M18" s="28">
        <v>7040</v>
      </c>
      <c r="N18" s="32">
        <f>IF(ISBLANK(M18),0,IF(ISBLANK(L17),0,IF(N17 = "D",MAX($A$5:$A$28) + 1,AT12)))</f>
        <v>4</v>
      </c>
      <c r="O18" s="163"/>
      <c r="P18" s="268"/>
      <c r="Q18" s="266"/>
      <c r="T18" s="270"/>
      <c r="U18" s="268"/>
      <c r="V18" s="266"/>
      <c r="AF18" s="10"/>
      <c r="AJ18" s="29"/>
      <c r="AK18" s="30"/>
      <c r="AL18" s="31"/>
    </row>
    <row r="19" spans="1:52" ht="19.5" customHeight="1" thickBot="1" x14ac:dyDescent="0.2">
      <c r="A19" s="156">
        <v>8</v>
      </c>
      <c r="B19" s="262" t="str">
        <f>'Zoznam tímov a pretekárov'!A17</f>
        <v>Nová Baňa - Masterfish</v>
      </c>
      <c r="C19" s="160" t="s">
        <v>86</v>
      </c>
      <c r="D19" s="264"/>
      <c r="E19" s="81"/>
      <c r="F19" s="160" t="s">
        <v>84</v>
      </c>
      <c r="G19" s="264"/>
      <c r="H19" s="81"/>
      <c r="I19" s="160" t="s">
        <v>108</v>
      </c>
      <c r="J19" s="264"/>
      <c r="K19" s="81"/>
      <c r="L19" s="160" t="s">
        <v>85</v>
      </c>
      <c r="M19" s="264"/>
      <c r="N19" s="81"/>
      <c r="O19" s="162">
        <f>SUM(E20+H20+K20+N20)</f>
        <v>12</v>
      </c>
      <c r="P19" s="267">
        <f>SUM(D20+G20+J20+M20)</f>
        <v>35760</v>
      </c>
      <c r="Q19" s="265">
        <f>AD13</f>
        <v>2</v>
      </c>
      <c r="T19" s="269">
        <f>O19+'družstvá 1.preteky'!O19+'družstvá 2.preteky'!O19</f>
        <v>46</v>
      </c>
      <c r="U19" s="267">
        <f>P19+'družstvá 1.preteky'!P19+'družstvá 2.preteky'!P19</f>
        <v>101530</v>
      </c>
      <c r="V19" s="265">
        <f>AZ13</f>
        <v>2</v>
      </c>
      <c r="AF19" s="10"/>
      <c r="AP19" s="21" t="s">
        <v>26</v>
      </c>
      <c r="AQ19" s="9" t="str">
        <f>IF(C5 = "D","0"," ")</f>
        <v xml:space="preserve"> </v>
      </c>
    </row>
    <row r="20" spans="1:52" ht="19.5" customHeight="1" thickBot="1" x14ac:dyDescent="0.2">
      <c r="A20" s="157"/>
      <c r="B20" s="263"/>
      <c r="C20" s="27">
        <v>6</v>
      </c>
      <c r="D20" s="28">
        <v>16200</v>
      </c>
      <c r="E20" s="32">
        <f>IF(ISBLANK(D20),0,IF(ISBLANK(C19),0,IF(E19 = "D",MAX($A$5:$A$28) + 1,AH13)))</f>
        <v>1</v>
      </c>
      <c r="F20" s="27">
        <v>4</v>
      </c>
      <c r="G20" s="28">
        <v>8460</v>
      </c>
      <c r="H20" s="32">
        <f>IF(ISBLANK(G20),0,IF(ISBLANK(F19),0,IF(H19 = "D",MAX($A$5:$A$28) + 1,AL13)))</f>
        <v>2</v>
      </c>
      <c r="I20" s="27">
        <v>2</v>
      </c>
      <c r="J20" s="28">
        <v>7500</v>
      </c>
      <c r="K20" s="32">
        <f>IF(ISBLANK(J20),0,IF(ISBLANK(I19),0,IF(K19 = "D",MAX($A$5:$A$28) + 1,AP13)))</f>
        <v>2</v>
      </c>
      <c r="L20" s="27">
        <v>2</v>
      </c>
      <c r="M20" s="28">
        <v>3600</v>
      </c>
      <c r="N20" s="32">
        <f>IF(ISBLANK(M20),0,IF(ISBLANK(L19),0,IF(N19 = "D",MAX($A$5:$A$28) + 1,AT13)))</f>
        <v>7</v>
      </c>
      <c r="O20" s="163"/>
      <c r="P20" s="268"/>
      <c r="Q20" s="266"/>
      <c r="T20" s="270"/>
      <c r="U20" s="268"/>
      <c r="V20" s="266"/>
      <c r="AF20" s="10"/>
      <c r="AP20" s="21" t="s">
        <v>27</v>
      </c>
    </row>
    <row r="21" spans="1:52" ht="19.5" customHeight="1" x14ac:dyDescent="0.15">
      <c r="A21" s="156">
        <v>9</v>
      </c>
      <c r="B21" s="262" t="str">
        <f>'Zoznam tímov a pretekárov'!A19</f>
        <v>Dunajská Streda - Golden feeder team</v>
      </c>
      <c r="C21" s="160" t="s">
        <v>52</v>
      </c>
      <c r="D21" s="264"/>
      <c r="E21" s="81"/>
      <c r="F21" s="160" t="s">
        <v>55</v>
      </c>
      <c r="G21" s="264"/>
      <c r="H21" s="81"/>
      <c r="I21" s="160" t="s">
        <v>54</v>
      </c>
      <c r="J21" s="264"/>
      <c r="K21" s="81"/>
      <c r="L21" s="160" t="s">
        <v>53</v>
      </c>
      <c r="M21" s="264"/>
      <c r="N21" s="81"/>
      <c r="O21" s="162">
        <f>SUM(E22+H22+K22+N22)</f>
        <v>20</v>
      </c>
      <c r="P21" s="267">
        <f>SUM(D22+G22+J22+M22)</f>
        <v>25820</v>
      </c>
      <c r="Q21" s="265">
        <f>AD14</f>
        <v>3</v>
      </c>
      <c r="T21" s="269">
        <f>O21+'družstvá 1.preteky'!O21+'družstvá 2.preteky'!O21</f>
        <v>64</v>
      </c>
      <c r="U21" s="267">
        <f>P21+'družstvá 1.preteky'!P21+'družstvá 2.preteky'!P21</f>
        <v>84060</v>
      </c>
      <c r="V21" s="265">
        <f>AZ14</f>
        <v>4</v>
      </c>
      <c r="AF21" s="10"/>
    </row>
    <row r="22" spans="1:52" ht="19.5" customHeight="1" thickBot="1" x14ac:dyDescent="0.2">
      <c r="A22" s="157"/>
      <c r="B22" s="263"/>
      <c r="C22" s="27">
        <v>1</v>
      </c>
      <c r="D22" s="28">
        <v>10440</v>
      </c>
      <c r="E22" s="32">
        <f>IF(ISBLANK(D22),0,IF(ISBLANK(C21),0,IF(E21 = "D",MAX($A$5:$A$28) + 1,AH14)))</f>
        <v>3</v>
      </c>
      <c r="F22" s="27">
        <v>11</v>
      </c>
      <c r="G22" s="28">
        <v>3880</v>
      </c>
      <c r="H22" s="32">
        <f>IF(ISBLANK(G22),0,IF(ISBLANK(F21),0,IF(H21 = "D",MAX($A$5:$A$28) + 1,AL14)))</f>
        <v>8</v>
      </c>
      <c r="I22" s="27">
        <v>4</v>
      </c>
      <c r="J22" s="28">
        <v>3140</v>
      </c>
      <c r="K22" s="32">
        <f>IF(ISBLANK(J22),0,IF(ISBLANK(I21),0,IF(K21 = "D",MAX($A$5:$A$28) + 1,AP14)))</f>
        <v>6</v>
      </c>
      <c r="L22" s="27">
        <v>4</v>
      </c>
      <c r="M22" s="28">
        <v>8360</v>
      </c>
      <c r="N22" s="32">
        <f>IF(ISBLANK(M22),0,IF(ISBLANK(L21),0,IF(N21 = "D",MAX($A$5:$A$28) + 1,AT14)))</f>
        <v>3</v>
      </c>
      <c r="O22" s="163"/>
      <c r="P22" s="268"/>
      <c r="Q22" s="266"/>
      <c r="T22" s="270"/>
      <c r="U22" s="268"/>
      <c r="V22" s="266"/>
      <c r="AF22" s="10"/>
    </row>
    <row r="23" spans="1:52" ht="19.5" customHeight="1" x14ac:dyDescent="0.15">
      <c r="A23" s="171">
        <v>10</v>
      </c>
      <c r="B23" s="262" t="str">
        <f>'Zoznam tímov a pretekárov'!A21</f>
        <v>Košice C - Sensas</v>
      </c>
      <c r="C23" s="160" t="s">
        <v>88</v>
      </c>
      <c r="D23" s="264"/>
      <c r="E23" s="81"/>
      <c r="F23" s="160" t="s">
        <v>89</v>
      </c>
      <c r="G23" s="264"/>
      <c r="H23" s="81"/>
      <c r="I23" s="160" t="s">
        <v>87</v>
      </c>
      <c r="J23" s="264"/>
      <c r="K23" s="81"/>
      <c r="L23" s="160" t="s">
        <v>90</v>
      </c>
      <c r="M23" s="264"/>
      <c r="N23" s="81"/>
      <c r="O23" s="162">
        <f>SUM(E24+H24+K24+N24)</f>
        <v>36</v>
      </c>
      <c r="P23" s="267">
        <f>SUM(D24+G24+J24+M24)</f>
        <v>11720</v>
      </c>
      <c r="Q23" s="265">
        <f>AD15</f>
        <v>10</v>
      </c>
      <c r="T23" s="269">
        <f>O23+'družstvá 1.preteky'!O23+'družstvá 2.preteky'!O23</f>
        <v>99</v>
      </c>
      <c r="U23" s="267">
        <f>P23+'družstvá 1.preteky'!P23+'družstvá 2.preteky'!P23</f>
        <v>50480</v>
      </c>
      <c r="V23" s="265">
        <f>AZ15</f>
        <v>9</v>
      </c>
      <c r="AF23" s="10"/>
    </row>
    <row r="24" spans="1:52" ht="19.5" customHeight="1" thickBot="1" x14ac:dyDescent="0.2">
      <c r="A24" s="171"/>
      <c r="B24" s="263"/>
      <c r="C24" s="27">
        <v>4</v>
      </c>
      <c r="D24" s="28">
        <v>2020</v>
      </c>
      <c r="E24" s="32">
        <f>IF(ISBLANK(D24),0,IF(ISBLANK(C23),0,IF(E23 = "D",MAX($A$5:$A$28) + 1,AH15)))</f>
        <v>10</v>
      </c>
      <c r="F24" s="27">
        <v>7</v>
      </c>
      <c r="G24" s="28">
        <v>5820</v>
      </c>
      <c r="H24" s="32">
        <f>IF(ISBLANK(G24),0,IF(ISBLANK(F23),0,IF(H23 = "D",MAX($A$5:$A$28) + 1,AL15)))</f>
        <v>5</v>
      </c>
      <c r="I24" s="27">
        <v>10</v>
      </c>
      <c r="J24" s="28">
        <v>1800</v>
      </c>
      <c r="K24" s="32">
        <f>IF(ISBLANK(J24),0,IF(ISBLANK(I23),0,IF(K23 = "D",MAX($A$5:$A$28) + 1,AP15)))</f>
        <v>9</v>
      </c>
      <c r="L24" s="27">
        <v>1</v>
      </c>
      <c r="M24" s="28">
        <v>2080</v>
      </c>
      <c r="N24" s="32">
        <f>IF(ISBLANK(M24),0,IF(ISBLANK(L23),0,IF(N23 = "D",MAX($A$5:$A$28) + 1,AT15)))</f>
        <v>12</v>
      </c>
      <c r="O24" s="163"/>
      <c r="P24" s="268"/>
      <c r="Q24" s="266"/>
      <c r="T24" s="270"/>
      <c r="U24" s="268"/>
      <c r="V24" s="266"/>
      <c r="AF24" s="10"/>
    </row>
    <row r="25" spans="1:52" ht="19.5" customHeight="1" x14ac:dyDescent="0.15">
      <c r="A25" s="156">
        <v>11</v>
      </c>
      <c r="B25" s="262" t="str">
        <f>'Zoznam tímov a pretekárov'!A23</f>
        <v>Trebišov</v>
      </c>
      <c r="C25" s="160" t="s">
        <v>56</v>
      </c>
      <c r="D25" s="264"/>
      <c r="E25" s="81"/>
      <c r="F25" s="160" t="s">
        <v>91</v>
      </c>
      <c r="G25" s="264"/>
      <c r="H25" s="81"/>
      <c r="I25" s="160" t="s">
        <v>93</v>
      </c>
      <c r="J25" s="264"/>
      <c r="K25" s="81"/>
      <c r="L25" s="160" t="s">
        <v>92</v>
      </c>
      <c r="M25" s="264"/>
      <c r="N25" s="81"/>
      <c r="O25" s="162">
        <f>SUM(E26+H26+K26+N26)</f>
        <v>38</v>
      </c>
      <c r="P25" s="267">
        <f>SUM(D26+G26+J26+M26)</f>
        <v>10180</v>
      </c>
      <c r="Q25" s="265">
        <f>AD16</f>
        <v>12</v>
      </c>
      <c r="T25" s="269">
        <f>O25+'družstvá 1.preteky'!O25+'družstvá 2.preteky'!O25</f>
        <v>100</v>
      </c>
      <c r="U25" s="267">
        <f>P25+'družstvá 1.preteky'!P25+'družstvá 2.preteky'!P25</f>
        <v>45270</v>
      </c>
      <c r="V25" s="265">
        <f>AZ16</f>
        <v>10</v>
      </c>
      <c r="AF25" s="10"/>
    </row>
    <row r="26" spans="1:52" ht="19.5" customHeight="1" thickBot="1" x14ac:dyDescent="0.2">
      <c r="A26" s="157"/>
      <c r="B26" s="263"/>
      <c r="C26" s="27">
        <v>12</v>
      </c>
      <c r="D26" s="28">
        <v>1560</v>
      </c>
      <c r="E26" s="32">
        <f>IF(ISBLANK(D26),0,IF(ISBLANK(C25),0,IF(E25 = "D",MAX($A$5:$A$28) + 1,AH16)))</f>
        <v>11</v>
      </c>
      <c r="F26" s="27">
        <v>9</v>
      </c>
      <c r="G26" s="28">
        <v>4660</v>
      </c>
      <c r="H26" s="32">
        <f>IF(ISBLANK(G26),0,IF(ISBLANK(F25),0,IF(H25 = "D",MAX($A$5:$A$28) + 1,AL16)))</f>
        <v>7</v>
      </c>
      <c r="I26" s="27">
        <v>7</v>
      </c>
      <c r="J26" s="28">
        <v>740</v>
      </c>
      <c r="K26" s="32">
        <f>IF(ISBLANK(J26),0,IF(ISBLANK(I25),0,IF(K25 = "D",MAX($A$5:$A$28) + 1,AP16)))</f>
        <v>12</v>
      </c>
      <c r="L26" s="27">
        <v>7</v>
      </c>
      <c r="M26" s="28">
        <v>3220</v>
      </c>
      <c r="N26" s="32">
        <f>IF(ISBLANK(M26),0,IF(ISBLANK(L25),0,IF(N25 = "D",MAX($A$5:$A$28) + 1,AT16)))</f>
        <v>8</v>
      </c>
      <c r="O26" s="163"/>
      <c r="P26" s="268"/>
      <c r="Q26" s="266"/>
      <c r="T26" s="270"/>
      <c r="U26" s="268"/>
      <c r="V26" s="266"/>
      <c r="AF26" s="10"/>
    </row>
    <row r="27" spans="1:52" ht="19.5" customHeight="1" x14ac:dyDescent="0.15">
      <c r="A27" s="156">
        <v>12</v>
      </c>
      <c r="B27" s="262" t="str">
        <f>'Zoznam tímov a pretekárov'!A25</f>
        <v>Považská Bystrica B</v>
      </c>
      <c r="C27" s="160" t="s">
        <v>95</v>
      </c>
      <c r="D27" s="264"/>
      <c r="E27" s="81"/>
      <c r="F27" s="160" t="s">
        <v>96</v>
      </c>
      <c r="G27" s="264"/>
      <c r="H27" s="81"/>
      <c r="I27" s="160" t="s">
        <v>94</v>
      </c>
      <c r="J27" s="264"/>
      <c r="K27" s="81"/>
      <c r="L27" s="160" t="s">
        <v>98</v>
      </c>
      <c r="M27" s="264"/>
      <c r="N27" s="81"/>
      <c r="O27" s="162">
        <f>SUM(E28+H28+K28+N28)</f>
        <v>22</v>
      </c>
      <c r="P27" s="267">
        <f>SUM(D28+G28+J28+M28)</f>
        <v>20920</v>
      </c>
      <c r="Q27" s="265">
        <f>AD17</f>
        <v>5</v>
      </c>
      <c r="T27" s="269">
        <f>O27+'družstvá 1.preteky'!O27+'družstvá 2.preteky'!O27</f>
        <v>93</v>
      </c>
      <c r="U27" s="267">
        <f>P27+'družstvá 1.preteky'!P27+'družstvá 2.preteky'!P27</f>
        <v>51970</v>
      </c>
      <c r="V27" s="265">
        <f>AZ17</f>
        <v>8</v>
      </c>
      <c r="AF27" s="10"/>
    </row>
    <row r="28" spans="1:52" ht="19.5" customHeight="1" thickBot="1" x14ac:dyDescent="0.2">
      <c r="A28" s="157"/>
      <c r="B28" s="263"/>
      <c r="C28" s="27">
        <v>3</v>
      </c>
      <c r="D28" s="28">
        <v>5000</v>
      </c>
      <c r="E28" s="32">
        <f>IF(ISBLANK(D28),0,IF(ISBLANK(C27),0,IF(E27 = "D",MAX($A$5:$A$28) + 1,AH17)))</f>
        <v>6</v>
      </c>
      <c r="F28" s="27">
        <v>2</v>
      </c>
      <c r="G28" s="28">
        <v>2180</v>
      </c>
      <c r="H28" s="32">
        <f>IF(ISBLANK(G28),0,IF(ISBLANK(F27),0,IF(H27 = "D",MAX($A$5:$A$28) + 1,AL17)))</f>
        <v>9</v>
      </c>
      <c r="I28" s="27">
        <v>11</v>
      </c>
      <c r="J28" s="28">
        <v>4260</v>
      </c>
      <c r="K28" s="32">
        <f>IF(ISBLANK(J28),0,IF(ISBLANK(I27),0,IF(K27 = "D",MAX($A$5:$A$28) + 1,AP17)))</f>
        <v>5</v>
      </c>
      <c r="L28" s="27">
        <v>11</v>
      </c>
      <c r="M28" s="28">
        <v>9480</v>
      </c>
      <c r="N28" s="32">
        <f>IF(ISBLANK(M28),0,IF(ISBLANK(L27),0,IF(N27 = "D",MAX($A$5:$A$28) + 1,AT17)))</f>
        <v>2</v>
      </c>
      <c r="O28" s="163"/>
      <c r="P28" s="268"/>
      <c r="Q28" s="266"/>
      <c r="T28" s="270"/>
      <c r="U28" s="268"/>
      <c r="V28" s="266"/>
      <c r="AF28" s="10"/>
    </row>
    <row r="29" spans="1:52" ht="27.95" customHeight="1" x14ac:dyDescent="0.15">
      <c r="A29" s="271" t="s">
        <v>100</v>
      </c>
      <c r="B29" s="271"/>
      <c r="C29" s="271"/>
      <c r="D29" s="271"/>
      <c r="E29" s="271"/>
      <c r="F29" s="271"/>
      <c r="G29" s="271"/>
      <c r="H29" s="271"/>
      <c r="I29" s="271"/>
      <c r="J29" s="271"/>
      <c r="K29" s="271"/>
      <c r="L29" s="271"/>
      <c r="M29" s="271"/>
      <c r="N29" s="271"/>
      <c r="O29" s="271"/>
      <c r="P29" s="271"/>
      <c r="Q29" s="271"/>
    </row>
  </sheetData>
  <sheetProtection selectLockedCells="1"/>
  <mergeCells count="195">
    <mergeCell ref="A29:Q29"/>
    <mergeCell ref="O27:O28"/>
    <mergeCell ref="P27:P28"/>
    <mergeCell ref="Q27:Q28"/>
    <mergeCell ref="T27:T28"/>
    <mergeCell ref="U27:U28"/>
    <mergeCell ref="V27:V28"/>
    <mergeCell ref="A27:A28"/>
    <mergeCell ref="B27:B28"/>
    <mergeCell ref="C27:D27"/>
    <mergeCell ref="F27:G27"/>
    <mergeCell ref="I27:J27"/>
    <mergeCell ref="L27:M27"/>
    <mergeCell ref="O25:O26"/>
    <mergeCell ref="P25:P26"/>
    <mergeCell ref="Q25:Q26"/>
    <mergeCell ref="T25:T26"/>
    <mergeCell ref="U25:U26"/>
    <mergeCell ref="V25:V26"/>
    <mergeCell ref="A25:A26"/>
    <mergeCell ref="B25:B26"/>
    <mergeCell ref="C25:D25"/>
    <mergeCell ref="F25:G25"/>
    <mergeCell ref="I25:J25"/>
    <mergeCell ref="L25:M25"/>
    <mergeCell ref="O23:O24"/>
    <mergeCell ref="P23:P24"/>
    <mergeCell ref="Q23:Q24"/>
    <mergeCell ref="T23:T24"/>
    <mergeCell ref="U23:U24"/>
    <mergeCell ref="V23:V24"/>
    <mergeCell ref="A23:A24"/>
    <mergeCell ref="B23:B24"/>
    <mergeCell ref="C23:D23"/>
    <mergeCell ref="F23:G23"/>
    <mergeCell ref="I23:J23"/>
    <mergeCell ref="L23:M23"/>
    <mergeCell ref="O21:O22"/>
    <mergeCell ref="P21:P22"/>
    <mergeCell ref="Q21:Q22"/>
    <mergeCell ref="T21:T22"/>
    <mergeCell ref="U21:U22"/>
    <mergeCell ref="V21:V22"/>
    <mergeCell ref="A21:A22"/>
    <mergeCell ref="B21:B22"/>
    <mergeCell ref="C21:D21"/>
    <mergeCell ref="F21:G21"/>
    <mergeCell ref="I21:J21"/>
    <mergeCell ref="L21:M21"/>
    <mergeCell ref="O19:O20"/>
    <mergeCell ref="P19:P20"/>
    <mergeCell ref="Q19:Q20"/>
    <mergeCell ref="T19:T20"/>
    <mergeCell ref="U19:U20"/>
    <mergeCell ref="V19:V20"/>
    <mergeCell ref="A19:A20"/>
    <mergeCell ref="B19:B20"/>
    <mergeCell ref="C19:D19"/>
    <mergeCell ref="F19:G19"/>
    <mergeCell ref="I19:J19"/>
    <mergeCell ref="L19:M19"/>
    <mergeCell ref="O17:O18"/>
    <mergeCell ref="P17:P18"/>
    <mergeCell ref="Q17:Q18"/>
    <mergeCell ref="T17:T18"/>
    <mergeCell ref="U17:U18"/>
    <mergeCell ref="V17:V18"/>
    <mergeCell ref="A17:A18"/>
    <mergeCell ref="B17:B18"/>
    <mergeCell ref="C17:D17"/>
    <mergeCell ref="F17:G17"/>
    <mergeCell ref="I17:J17"/>
    <mergeCell ref="L17:M17"/>
    <mergeCell ref="O15:O16"/>
    <mergeCell ref="P15:P16"/>
    <mergeCell ref="Q15:Q16"/>
    <mergeCell ref="T15:T16"/>
    <mergeCell ref="U15:U16"/>
    <mergeCell ref="V15:V16"/>
    <mergeCell ref="A15:A16"/>
    <mergeCell ref="B15:B16"/>
    <mergeCell ref="C15:D15"/>
    <mergeCell ref="F15:G15"/>
    <mergeCell ref="I15:J15"/>
    <mergeCell ref="L15:M15"/>
    <mergeCell ref="O13:O14"/>
    <mergeCell ref="P13:P14"/>
    <mergeCell ref="Q13:Q14"/>
    <mergeCell ref="T13:T14"/>
    <mergeCell ref="U13:U14"/>
    <mergeCell ref="V13:V14"/>
    <mergeCell ref="A13:A14"/>
    <mergeCell ref="B13:B14"/>
    <mergeCell ref="C13:D13"/>
    <mergeCell ref="F13:G13"/>
    <mergeCell ref="I13:J13"/>
    <mergeCell ref="L13:M13"/>
    <mergeCell ref="O11:O12"/>
    <mergeCell ref="P11:P12"/>
    <mergeCell ref="Q11:Q12"/>
    <mergeCell ref="T11:T12"/>
    <mergeCell ref="U11:U12"/>
    <mergeCell ref="V11:V12"/>
    <mergeCell ref="A11:A12"/>
    <mergeCell ref="B11:B12"/>
    <mergeCell ref="C11:D11"/>
    <mergeCell ref="F11:G11"/>
    <mergeCell ref="I11:J11"/>
    <mergeCell ref="L11:M11"/>
    <mergeCell ref="O9:O10"/>
    <mergeCell ref="P9:P10"/>
    <mergeCell ref="Q9:Q10"/>
    <mergeCell ref="T9:T10"/>
    <mergeCell ref="U9:U10"/>
    <mergeCell ref="V9:V10"/>
    <mergeCell ref="A9:A10"/>
    <mergeCell ref="B9:B10"/>
    <mergeCell ref="C9:D9"/>
    <mergeCell ref="F9:G9"/>
    <mergeCell ref="I9:J9"/>
    <mergeCell ref="L9:M9"/>
    <mergeCell ref="O7:O8"/>
    <mergeCell ref="P7:P8"/>
    <mergeCell ref="Q7:Q8"/>
    <mergeCell ref="T7:T8"/>
    <mergeCell ref="U7:U8"/>
    <mergeCell ref="V7:V8"/>
    <mergeCell ref="A7:A8"/>
    <mergeCell ref="B7:B8"/>
    <mergeCell ref="C7:D7"/>
    <mergeCell ref="F7:G7"/>
    <mergeCell ref="I7:J7"/>
    <mergeCell ref="L7:M7"/>
    <mergeCell ref="V5:V6"/>
    <mergeCell ref="Y5:AD5"/>
    <mergeCell ref="AE5:AH5"/>
    <mergeCell ref="AI5:AL5"/>
    <mergeCell ref="AM5:AP5"/>
    <mergeCell ref="AQ5:AT5"/>
    <mergeCell ref="L5:M5"/>
    <mergeCell ref="O5:O6"/>
    <mergeCell ref="P5:P6"/>
    <mergeCell ref="Q5:Q6"/>
    <mergeCell ref="T5:T6"/>
    <mergeCell ref="U5:U6"/>
    <mergeCell ref="AV2:AV4"/>
    <mergeCell ref="C3:E3"/>
    <mergeCell ref="F3:H3"/>
    <mergeCell ref="I3:K3"/>
    <mergeCell ref="L3:N3"/>
    <mergeCell ref="A5:A6"/>
    <mergeCell ref="B5:B6"/>
    <mergeCell ref="C5:D5"/>
    <mergeCell ref="F5:G5"/>
    <mergeCell ref="I5:J5"/>
    <mergeCell ref="AP2:AP4"/>
    <mergeCell ref="AQ2:AQ4"/>
    <mergeCell ref="AR2:AR4"/>
    <mergeCell ref="AS2:AS4"/>
    <mergeCell ref="AT2:AT4"/>
    <mergeCell ref="AU2:AU4"/>
    <mergeCell ref="AJ2:AJ4"/>
    <mergeCell ref="AK2:AK4"/>
    <mergeCell ref="AL2:AL4"/>
    <mergeCell ref="AM2:AM4"/>
    <mergeCell ref="AN2:AN4"/>
    <mergeCell ref="AO2:AO4"/>
    <mergeCell ref="AD2:AD4"/>
    <mergeCell ref="AE2:AE4"/>
    <mergeCell ref="AF2:AF4"/>
    <mergeCell ref="AG2:AG4"/>
    <mergeCell ref="AH2:AH4"/>
    <mergeCell ref="AI2:AI4"/>
    <mergeCell ref="X2:X4"/>
    <mergeCell ref="Y2:Y4"/>
    <mergeCell ref="Z2:Z4"/>
    <mergeCell ref="AA2:AA4"/>
    <mergeCell ref="AB2:AB4"/>
    <mergeCell ref="AC2:AC4"/>
    <mergeCell ref="P2:P4"/>
    <mergeCell ref="Q2:Q4"/>
    <mergeCell ref="T2:T4"/>
    <mergeCell ref="U2:U4"/>
    <mergeCell ref="V2:V4"/>
    <mergeCell ref="W2:W4"/>
    <mergeCell ref="A1:B1"/>
    <mergeCell ref="C1:Q1"/>
    <mergeCell ref="T1:V1"/>
    <mergeCell ref="A2:A4"/>
    <mergeCell ref="B2:B4"/>
    <mergeCell ref="C2:E2"/>
    <mergeCell ref="F2:H2"/>
    <mergeCell ref="I2:K2"/>
    <mergeCell ref="L2:N2"/>
    <mergeCell ref="O2:O4"/>
  </mergeCells>
  <conditionalFormatting sqref="AQ19">
    <cfRule type="containsBlanks" dxfId="105" priority="58">
      <formula>LEN(TRIM(AQ19))=0</formula>
    </cfRule>
  </conditionalFormatting>
  <conditionalFormatting sqref="C12:D12 C6:N6 C5 E5 H5 K5 N5 C8:D8 C10:D10 C14:D14 C16:D16 C18:D18 C20:D20 C22:D22 C24:D24 C26:D26 C28:D28 F28:G28 F26:G26 F24:G24 F22:G22 F20:G20 F18:G18 F16:G16 F14:G14 F10:G10 F8:G8 F12:G12 E7:E28 I12:J12 I8:J8 I10:J10 I14:J14 I16:J16 I18:J18 I20:J20 I22:J22 I24:J24 I26:J26 I28:J28 H7:H28 L28:M28 L26:M26 L24:M24 L22:M22 L20:M20 L18:M18 L16:M16 L14:M14 L10:M10 L8:M8 L12:M12 K7:K28 N7:N28">
    <cfRule type="containsBlanks" dxfId="104" priority="5">
      <formula>LEN(TRIM(C5))=0</formula>
    </cfRule>
  </conditionalFormatting>
  <conditionalFormatting sqref="F5">
    <cfRule type="containsBlanks" dxfId="103" priority="6">
      <formula>LEN(TRIM(F5))=0</formula>
    </cfRule>
  </conditionalFormatting>
  <conditionalFormatting sqref="L5">
    <cfRule type="containsBlanks" dxfId="102" priority="7">
      <formula>LEN(TRIM(L5))=0</formula>
    </cfRule>
  </conditionalFormatting>
  <conditionalFormatting sqref="I5">
    <cfRule type="containsBlanks" dxfId="101" priority="8">
      <formula>LEN(TRIM(I5))=0</formula>
    </cfRule>
  </conditionalFormatting>
  <conditionalFormatting sqref="C7">
    <cfRule type="containsBlanks" dxfId="100" priority="9">
      <formula>LEN(TRIM(C7))=0</formula>
    </cfRule>
  </conditionalFormatting>
  <conditionalFormatting sqref="F7">
    <cfRule type="containsBlanks" dxfId="99" priority="10">
      <formula>LEN(TRIM(F7))=0</formula>
    </cfRule>
  </conditionalFormatting>
  <conditionalFormatting sqref="I7">
    <cfRule type="containsBlanks" dxfId="98" priority="11">
      <formula>LEN(TRIM(I7))=0</formula>
    </cfRule>
  </conditionalFormatting>
  <conditionalFormatting sqref="L7">
    <cfRule type="containsBlanks" dxfId="97" priority="12">
      <formula>LEN(TRIM(L7))=0</formula>
    </cfRule>
  </conditionalFormatting>
  <conditionalFormatting sqref="C9">
    <cfRule type="containsBlanks" dxfId="96" priority="13">
      <formula>LEN(TRIM(C9))=0</formula>
    </cfRule>
  </conditionalFormatting>
  <conditionalFormatting sqref="F9">
    <cfRule type="containsBlanks" dxfId="95" priority="14">
      <formula>LEN(TRIM(F9))=0</formula>
    </cfRule>
  </conditionalFormatting>
  <conditionalFormatting sqref="I9">
    <cfRule type="containsBlanks" dxfId="94" priority="15">
      <formula>LEN(TRIM(I9))=0</formula>
    </cfRule>
  </conditionalFormatting>
  <conditionalFormatting sqref="L9">
    <cfRule type="containsBlanks" dxfId="93" priority="16">
      <formula>LEN(TRIM(L9))=0</formula>
    </cfRule>
  </conditionalFormatting>
  <conditionalFormatting sqref="C11">
    <cfRule type="containsBlanks" dxfId="92" priority="17">
      <formula>LEN(TRIM(C11))=0</formula>
    </cfRule>
  </conditionalFormatting>
  <conditionalFormatting sqref="F11">
    <cfRule type="containsBlanks" dxfId="91" priority="18">
      <formula>LEN(TRIM(F11))=0</formula>
    </cfRule>
  </conditionalFormatting>
  <conditionalFormatting sqref="I11">
    <cfRule type="containsBlanks" dxfId="90" priority="19">
      <formula>LEN(TRIM(I11))=0</formula>
    </cfRule>
  </conditionalFormatting>
  <conditionalFormatting sqref="L11">
    <cfRule type="containsBlanks" dxfId="89" priority="20">
      <formula>LEN(TRIM(L11))=0</formula>
    </cfRule>
  </conditionalFormatting>
  <conditionalFormatting sqref="C13">
    <cfRule type="containsBlanks" dxfId="88" priority="21">
      <formula>LEN(TRIM(C13))=0</formula>
    </cfRule>
  </conditionalFormatting>
  <conditionalFormatting sqref="F13">
    <cfRule type="containsBlanks" dxfId="87" priority="22">
      <formula>LEN(TRIM(F13))=0</formula>
    </cfRule>
  </conditionalFormatting>
  <conditionalFormatting sqref="I13">
    <cfRule type="containsBlanks" dxfId="86" priority="23">
      <formula>LEN(TRIM(I13))=0</formula>
    </cfRule>
  </conditionalFormatting>
  <conditionalFormatting sqref="L13">
    <cfRule type="containsBlanks" dxfId="85" priority="24">
      <formula>LEN(TRIM(L13))=0</formula>
    </cfRule>
  </conditionalFormatting>
  <conditionalFormatting sqref="C15">
    <cfRule type="containsBlanks" dxfId="84" priority="25">
      <formula>LEN(TRIM(C15))=0</formula>
    </cfRule>
  </conditionalFormatting>
  <conditionalFormatting sqref="F15">
    <cfRule type="containsBlanks" dxfId="83" priority="26">
      <formula>LEN(TRIM(F15))=0</formula>
    </cfRule>
  </conditionalFormatting>
  <conditionalFormatting sqref="I15">
    <cfRule type="containsBlanks" dxfId="82" priority="27">
      <formula>LEN(TRIM(I15))=0</formula>
    </cfRule>
  </conditionalFormatting>
  <conditionalFormatting sqref="L15">
    <cfRule type="containsBlanks" dxfId="81" priority="28">
      <formula>LEN(TRIM(L15))=0</formula>
    </cfRule>
  </conditionalFormatting>
  <conditionalFormatting sqref="C17">
    <cfRule type="containsBlanks" dxfId="80" priority="29">
      <formula>LEN(TRIM(C17))=0</formula>
    </cfRule>
  </conditionalFormatting>
  <conditionalFormatting sqref="F17">
    <cfRule type="containsBlanks" dxfId="79" priority="30">
      <formula>LEN(TRIM(F17))=0</formula>
    </cfRule>
  </conditionalFormatting>
  <conditionalFormatting sqref="I17">
    <cfRule type="containsBlanks" dxfId="78" priority="31">
      <formula>LEN(TRIM(I17))=0</formula>
    </cfRule>
  </conditionalFormatting>
  <conditionalFormatting sqref="L17">
    <cfRule type="containsBlanks" dxfId="77" priority="32">
      <formula>LEN(TRIM(L17))=0</formula>
    </cfRule>
  </conditionalFormatting>
  <conditionalFormatting sqref="C19">
    <cfRule type="containsBlanks" dxfId="76" priority="33">
      <formula>LEN(TRIM(C19))=0</formula>
    </cfRule>
  </conditionalFormatting>
  <conditionalFormatting sqref="F19">
    <cfRule type="containsBlanks" dxfId="75" priority="34">
      <formula>LEN(TRIM(F19))=0</formula>
    </cfRule>
  </conditionalFormatting>
  <conditionalFormatting sqref="I19">
    <cfRule type="containsBlanks" dxfId="74" priority="35">
      <formula>LEN(TRIM(I19))=0</formula>
    </cfRule>
  </conditionalFormatting>
  <conditionalFormatting sqref="L19">
    <cfRule type="containsBlanks" dxfId="73" priority="36">
      <formula>LEN(TRIM(L19))=0</formula>
    </cfRule>
  </conditionalFormatting>
  <conditionalFormatting sqref="C21">
    <cfRule type="containsBlanks" dxfId="72" priority="37">
      <formula>LEN(TRIM(C21))=0</formula>
    </cfRule>
  </conditionalFormatting>
  <conditionalFormatting sqref="F21">
    <cfRule type="containsBlanks" dxfId="71" priority="38">
      <formula>LEN(TRIM(F21))=0</formula>
    </cfRule>
  </conditionalFormatting>
  <conditionalFormatting sqref="I21">
    <cfRule type="containsBlanks" dxfId="70" priority="39">
      <formula>LEN(TRIM(I21))=0</formula>
    </cfRule>
  </conditionalFormatting>
  <conditionalFormatting sqref="L21">
    <cfRule type="containsBlanks" dxfId="69" priority="40">
      <formula>LEN(TRIM(L21))=0</formula>
    </cfRule>
  </conditionalFormatting>
  <conditionalFormatting sqref="C23">
    <cfRule type="containsBlanks" dxfId="68" priority="41">
      <formula>LEN(TRIM(C23))=0</formula>
    </cfRule>
  </conditionalFormatting>
  <conditionalFormatting sqref="F23">
    <cfRule type="containsBlanks" dxfId="67" priority="42">
      <formula>LEN(TRIM(F23))=0</formula>
    </cfRule>
  </conditionalFormatting>
  <conditionalFormatting sqref="I23">
    <cfRule type="containsBlanks" dxfId="66" priority="43">
      <formula>LEN(TRIM(I23))=0</formula>
    </cfRule>
  </conditionalFormatting>
  <conditionalFormatting sqref="L23">
    <cfRule type="containsBlanks" dxfId="65" priority="44">
      <formula>LEN(TRIM(L23))=0</formula>
    </cfRule>
  </conditionalFormatting>
  <conditionalFormatting sqref="C25">
    <cfRule type="containsBlanks" dxfId="64" priority="45">
      <formula>LEN(TRIM(C25))=0</formula>
    </cfRule>
  </conditionalFormatting>
  <conditionalFormatting sqref="F25">
    <cfRule type="containsBlanks" dxfId="63" priority="46">
      <formula>LEN(TRIM(F25))=0</formula>
    </cfRule>
  </conditionalFormatting>
  <conditionalFormatting sqref="I25">
    <cfRule type="containsBlanks" dxfId="62" priority="47">
      <formula>LEN(TRIM(I25))=0</formula>
    </cfRule>
  </conditionalFormatting>
  <conditionalFormatting sqref="L25">
    <cfRule type="containsBlanks" dxfId="61" priority="48">
      <formula>LEN(TRIM(L25))=0</formula>
    </cfRule>
  </conditionalFormatting>
  <conditionalFormatting sqref="C27">
    <cfRule type="containsBlanks" dxfId="60" priority="49">
      <formula>LEN(TRIM(C27))=0</formula>
    </cfRule>
  </conditionalFormatting>
  <conditionalFormatting sqref="F27">
    <cfRule type="containsBlanks" dxfId="59" priority="50">
      <formula>LEN(TRIM(F27))=0</formula>
    </cfRule>
  </conditionalFormatting>
  <conditionalFormatting sqref="I27">
    <cfRule type="containsBlanks" dxfId="58" priority="51">
      <formula>LEN(TRIM(I27))=0</formula>
    </cfRule>
  </conditionalFormatting>
  <conditionalFormatting sqref="L27">
    <cfRule type="containsBlanks" dxfId="57" priority="52">
      <formula>LEN(TRIM(L27))=0</formula>
    </cfRule>
  </conditionalFormatting>
  <dataValidations count="1">
    <dataValidation type="list" allowBlank="1" showInputMessage="1" showErrorMessage="1" sqref="N27 H5 K5 N5 K7 H7 E7 H9 E9 E11 H11 K9 K11 H13 E13 H15 E15 E17 H17 K13 K15 H19 E19 E21 H21 E23 H23 K17 K19 H25 E25 K21 K23 E27 H27 K25 K27 N7 N9 N11 N13 N15 N17 N19 N21 N23 N25" xr:uid="{00000000-0002-0000-0400-000000000000}">
      <formula1>$B$42:$B$45</formula1>
    </dataValidation>
  </dataValidations>
  <printOptions horizontalCentered="1" verticalCentered="1"/>
  <pageMargins left="0.19685039370078741" right="0.19685039370078741" top="0.19685039370078741" bottom="0.19685039370078741" header="0" footer="0"/>
  <pageSetup paperSize="9" scale="76"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cellIs" priority="907" operator="equal" id="{07CE72B2-4E71-48BE-AB36-C6E78EC90F55}">
            <xm:f>'Zoznam tímov a pretekárov'!$B$59</xm:f>
            <x14:dxf>
              <fill>
                <patternFill>
                  <bgColor rgb="FFFFFF00"/>
                </patternFill>
              </fill>
            </x14:dxf>
          </x14:cfRule>
          <x14:cfRule type="cellIs" priority="908" operator="equal" id="{941DE745-50F5-46DB-8938-B7F19A653E3C}">
            <xm:f>'Zoznam tímov a pretekárov'!$B$58</xm:f>
            <x14:dxf>
              <fill>
                <patternFill>
                  <bgColor theme="3" tint="0.59996337778862885"/>
                </patternFill>
              </fill>
            </x14:dxf>
          </x14:cfRule>
          <x14:cfRule type="cellIs" priority="909" operator="equal" id="{7A09A8A1-F60B-42FE-AE9B-1A9B6744A10E}">
            <xm:f>'Zoznam tímov a pretekárov'!$B$61</xm:f>
            <x14:dxf>
              <font>
                <strike val="0"/>
              </font>
              <fill>
                <patternFill patternType="none">
                  <bgColor auto="1"/>
                </patternFill>
              </fill>
            </x14:dxf>
          </x14:cfRule>
          <xm:sqref>E5 H5 K5 N5 E7 E9 E11 E13 E15 E17 E19 E21 E23 E25 E27 H7 H9 H11 H13 H15 H17 H19 H21 H23 H25 H27 K7 K9 K11 K13 K15 K17 K19 K21 K23 K25 K27 N7 N9 N11 N13 N15 N17 N19 N21 N23 N25 N27</xm:sqref>
        </x14:conditionalFormatting>
        <x14:conditionalFormatting xmlns:xm="http://schemas.microsoft.com/office/excel/2006/main">
          <x14:cfRule type="cellIs" priority="1051" operator="equal" id="{ABCC8FB2-B19F-40AE-B2B9-1F8E1BB0B7B9}">
            <xm:f>'Zoznam tímov a pretekárov'!$B$60</xm:f>
            <x14:dxf>
              <fill>
                <patternFill>
                  <bgColor rgb="FFFF0000"/>
                </patternFill>
              </fill>
            </x14:dxf>
          </x14:cfRule>
          <xm:sqref>E5 E7 E9 E11 E13 E15 E17 E19 E21 E23 E25 E27</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xr:uid="{00000000-0002-0000-0400-000001000000}">
          <x14:formula1>
            <xm:f>'Zoznam tímov a pretekárov'!$B$7:$I$7</xm:f>
          </x14:formula1>
          <xm:sqref>C9:D9 F9:G9 I9:J9 L9:M9</xm:sqref>
        </x14:dataValidation>
        <x14:dataValidation type="list" allowBlank="1" showInputMessage="1" showErrorMessage="1" xr:uid="{00000000-0002-0000-0400-000002000000}">
          <x14:formula1>
            <xm:f>'Zoznam tímov a pretekárov'!$B$9:$I$9</xm:f>
          </x14:formula1>
          <xm:sqref>L11:M11 I11:J11 C11:D11 F11:G11</xm:sqref>
        </x14:dataValidation>
        <x14:dataValidation type="list" showInputMessage="1" showErrorMessage="1" xr:uid="{00000000-0002-0000-0400-000003000000}">
          <x14:formula1>
            <xm:f>'Zoznam tímov a pretekárov'!$B$11:$I$11</xm:f>
          </x14:formula1>
          <xm:sqref>C13:D13 F13:G13 I13:J13 L13:M13</xm:sqref>
        </x14:dataValidation>
        <x14:dataValidation type="list" allowBlank="1" showInputMessage="1" showErrorMessage="1" xr:uid="{00000000-0002-0000-0400-000004000000}">
          <x14:formula1>
            <xm:f>'Zoznam tímov a pretekárov'!$B$13:$I$13</xm:f>
          </x14:formula1>
          <xm:sqref>L15:M15 I15:J15 C15:D15 F15:G15</xm:sqref>
        </x14:dataValidation>
        <x14:dataValidation type="list" allowBlank="1" showInputMessage="1" showErrorMessage="1" xr:uid="{00000000-0002-0000-0400-000005000000}">
          <x14:formula1>
            <xm:f>'Zoznam tímov a pretekárov'!$B$15:$I$15</xm:f>
          </x14:formula1>
          <xm:sqref>C17:D17 F17:G17 I17:J17 L17:M17</xm:sqref>
        </x14:dataValidation>
        <x14:dataValidation type="list" allowBlank="1" showInputMessage="1" showErrorMessage="1" xr:uid="{00000000-0002-0000-0400-000006000000}">
          <x14:formula1>
            <xm:f>'Zoznam tímov a pretekárov'!$B$17:$I$17</xm:f>
          </x14:formula1>
          <xm:sqref>L19:M19 I19:J19 C19:D19 F19:G19</xm:sqref>
        </x14:dataValidation>
        <x14:dataValidation type="list" allowBlank="1" showInputMessage="1" showErrorMessage="1" xr:uid="{00000000-0002-0000-0400-000007000000}">
          <x14:formula1>
            <xm:f>'Zoznam tímov a pretekárov'!$B$19:$I$19</xm:f>
          </x14:formula1>
          <xm:sqref>C21:D21 F21:G21 I21:J21 L21:M21</xm:sqref>
        </x14:dataValidation>
        <x14:dataValidation type="list" allowBlank="1" showInputMessage="1" showErrorMessage="1" xr:uid="{00000000-0002-0000-0400-000008000000}">
          <x14:formula1>
            <xm:f>'Zoznam tímov a pretekárov'!$B$21:$I$21</xm:f>
          </x14:formula1>
          <xm:sqref>L23:M23 I23:J23 C23:D23 F23:G23</xm:sqref>
        </x14:dataValidation>
        <x14:dataValidation type="list" allowBlank="1" showInputMessage="1" showErrorMessage="1" xr:uid="{00000000-0002-0000-0400-000009000000}">
          <x14:formula1>
            <xm:f>'Zoznam tímov a pretekárov'!$B$23:$I$23</xm:f>
          </x14:formula1>
          <xm:sqref>C25:D25 F25:G25 I25:J25 L25:M25</xm:sqref>
        </x14:dataValidation>
        <x14:dataValidation type="list" allowBlank="1" showInputMessage="1" showErrorMessage="1" xr:uid="{00000000-0002-0000-0400-00000A000000}">
          <x14:formula1>
            <xm:f>'Zoznam tímov a pretekárov'!$B$25:$I$25</xm:f>
          </x14:formula1>
          <xm:sqref>L27:M27 I27:J27 C27:D27 F27:G27</xm:sqref>
        </x14:dataValidation>
        <x14:dataValidation type="list" allowBlank="1" showInputMessage="1" showErrorMessage="1" xr:uid="{00000000-0002-0000-0400-00000B000000}">
          <x14:formula1>
            <xm:f>'Zoznam tímov a pretekárov'!$B$3:$I$3</xm:f>
          </x14:formula1>
          <xm:sqref>L5:M5 F5:G5 I5:J5 C5</xm:sqref>
        </x14:dataValidation>
        <x14:dataValidation type="list" allowBlank="1" showInputMessage="1" showErrorMessage="1" xr:uid="{00000000-0002-0000-0400-00000C000000}">
          <x14:formula1>
            <xm:f>'Zoznam tímov a pretekárov'!$B$5:$I$5</xm:f>
          </x14:formula1>
          <xm:sqref>L7:M7 I7:J7 C7:D7 F7:G7</xm:sqref>
        </x14:dataValidation>
        <x14:dataValidation type="list" allowBlank="1" showInputMessage="1" showErrorMessage="1" xr:uid="{00000000-0002-0000-0400-00000D000000}">
          <x14:formula1>
            <xm:f>'Zoznam tímov a pretekárov'!$B$58:$B$61</xm:f>
          </x14:formula1>
          <xm:sqref>E5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AZ29"/>
  <sheetViews>
    <sheetView showGridLines="0" topLeftCell="A3" zoomScale="85" zoomScaleNormal="85" workbookViewId="0">
      <selection activeCell="A29" sqref="A29:Q29"/>
    </sheetView>
  </sheetViews>
  <sheetFormatPr defaultRowHeight="12.75" x14ac:dyDescent="0.15"/>
  <cols>
    <col min="1" max="1" width="4.98828125" style="8" customWidth="1"/>
    <col min="2" max="2" width="22.7890625" style="8" customWidth="1"/>
    <col min="3" max="3" width="5.66015625" style="8" customWidth="1"/>
    <col min="4" max="4" width="9.70703125" style="8" customWidth="1"/>
    <col min="5" max="5" width="4.8515625" style="8" bestFit="1" customWidth="1"/>
    <col min="6" max="6" width="5.66015625" style="8" customWidth="1"/>
    <col min="7" max="7" width="9.70703125" style="8" customWidth="1"/>
    <col min="8" max="9" width="5.66015625" style="8" customWidth="1"/>
    <col min="10" max="10" width="9.70703125" style="8" customWidth="1"/>
    <col min="11" max="12" width="5.66015625" style="8" customWidth="1"/>
    <col min="13" max="13" width="9.70703125" style="8" customWidth="1"/>
    <col min="14" max="14" width="5.66015625" style="8" customWidth="1"/>
    <col min="15" max="15" width="9.3046875" style="8" customWidth="1"/>
    <col min="16" max="16" width="12.67578125" customWidth="1"/>
    <col min="17" max="17" width="6.203125" customWidth="1"/>
    <col min="18" max="18" width="2.6953125" customWidth="1"/>
    <col min="20" max="20" width="15.1015625" customWidth="1"/>
    <col min="21" max="21" width="15.5078125" customWidth="1"/>
    <col min="22" max="22" width="11.19140625" customWidth="1"/>
    <col min="23" max="23" width="8.22265625" customWidth="1"/>
    <col min="24" max="24" width="9.16796875" customWidth="1"/>
    <col min="25" max="25" width="9.3046875" customWidth="1"/>
    <col min="26" max="26" width="11.4609375" customWidth="1"/>
    <col min="27" max="27" width="9.3046875" customWidth="1"/>
    <col min="28" max="29" width="11.4609375" customWidth="1"/>
    <col min="30" max="30" width="11.73046875" customWidth="1"/>
    <col min="31" max="31" width="9.16796875" customWidth="1"/>
    <col min="32" max="32" width="11.4609375" customWidth="1"/>
    <col min="33" max="33" width="9.3046875" customWidth="1"/>
    <col min="34" max="34" width="11.73046875" customWidth="1"/>
    <col min="35" max="37" width="9.16796875" customWidth="1"/>
    <col min="38" max="38" width="4.98828125" customWidth="1"/>
    <col min="39" max="47" width="9.16796875" customWidth="1"/>
  </cols>
  <sheetData>
    <row r="1" spans="1:52" ht="33.75" customHeight="1" thickBot="1" x14ac:dyDescent="0.2">
      <c r="A1" s="255" t="s">
        <v>97</v>
      </c>
      <c r="B1" s="256"/>
      <c r="C1" s="272" t="s">
        <v>119</v>
      </c>
      <c r="D1" s="273"/>
      <c r="E1" s="273"/>
      <c r="F1" s="273"/>
      <c r="G1" s="273"/>
      <c r="H1" s="273"/>
      <c r="I1" s="273"/>
      <c r="J1" s="257" t="s">
        <v>117</v>
      </c>
      <c r="K1" s="274"/>
      <c r="L1" s="274"/>
      <c r="M1" s="274"/>
      <c r="N1" s="257" t="s">
        <v>118</v>
      </c>
      <c r="O1" s="274"/>
      <c r="P1" s="274"/>
      <c r="Q1" s="275"/>
      <c r="T1" s="259" t="s">
        <v>48</v>
      </c>
      <c r="U1" s="260"/>
      <c r="V1" s="261"/>
    </row>
    <row r="2" spans="1:52" ht="20.25" customHeight="1" x14ac:dyDescent="0.15">
      <c r="A2" s="180"/>
      <c r="B2" s="176" t="s">
        <v>18</v>
      </c>
      <c r="C2" s="177" t="s">
        <v>4</v>
      </c>
      <c r="D2" s="178"/>
      <c r="E2" s="179"/>
      <c r="F2" s="177" t="s">
        <v>5</v>
      </c>
      <c r="G2" s="178"/>
      <c r="H2" s="179"/>
      <c r="I2" s="177" t="s">
        <v>6</v>
      </c>
      <c r="J2" s="178"/>
      <c r="K2" s="179"/>
      <c r="L2" s="177" t="s">
        <v>7</v>
      </c>
      <c r="M2" s="178"/>
      <c r="N2" s="178"/>
      <c r="O2" s="202" t="s">
        <v>13</v>
      </c>
      <c r="P2" s="202" t="s">
        <v>14</v>
      </c>
      <c r="Q2" s="205" t="s">
        <v>11</v>
      </c>
      <c r="T2" s="249" t="s">
        <v>49</v>
      </c>
      <c r="U2" s="251" t="s">
        <v>50</v>
      </c>
      <c r="V2" s="253" t="s">
        <v>1</v>
      </c>
      <c r="W2" s="207"/>
      <c r="X2" s="207"/>
      <c r="Y2" s="207"/>
      <c r="Z2" s="207"/>
      <c r="AA2" s="207"/>
      <c r="AB2" s="207"/>
      <c r="AC2" s="207"/>
      <c r="AD2" s="207"/>
      <c r="AE2" s="207"/>
      <c r="AF2" s="207"/>
      <c r="AG2" s="207"/>
      <c r="AH2" s="207"/>
      <c r="AI2" s="207"/>
      <c r="AJ2" s="207"/>
      <c r="AK2" s="207"/>
      <c r="AL2" s="207"/>
      <c r="AM2" s="207"/>
      <c r="AN2" s="207"/>
      <c r="AO2" s="207"/>
      <c r="AP2" s="207"/>
      <c r="AQ2" s="207"/>
      <c r="AR2" s="207"/>
      <c r="AS2" s="207"/>
      <c r="AT2" s="207"/>
      <c r="AU2" s="207"/>
      <c r="AV2" s="207"/>
    </row>
    <row r="3" spans="1:52" ht="15.95" customHeight="1" x14ac:dyDescent="0.15">
      <c r="A3" s="180"/>
      <c r="B3" s="176"/>
      <c r="C3" s="181" t="s">
        <v>8</v>
      </c>
      <c r="D3" s="182"/>
      <c r="E3" s="183"/>
      <c r="F3" s="181" t="s">
        <v>8</v>
      </c>
      <c r="G3" s="182"/>
      <c r="H3" s="183"/>
      <c r="I3" s="181" t="s">
        <v>8</v>
      </c>
      <c r="J3" s="182"/>
      <c r="K3" s="183"/>
      <c r="L3" s="181" t="s">
        <v>8</v>
      </c>
      <c r="M3" s="182"/>
      <c r="N3" s="182"/>
      <c r="O3" s="203"/>
      <c r="P3" s="203"/>
      <c r="Q3" s="205"/>
      <c r="T3" s="249"/>
      <c r="U3" s="251"/>
      <c r="V3" s="253"/>
      <c r="W3" s="207"/>
      <c r="X3" s="207"/>
      <c r="Y3" s="207"/>
      <c r="Z3" s="207"/>
      <c r="AA3" s="207"/>
      <c r="AB3" s="207"/>
      <c r="AC3" s="207"/>
      <c r="AD3" s="207"/>
      <c r="AE3" s="207"/>
      <c r="AF3" s="207"/>
      <c r="AG3" s="207"/>
      <c r="AH3" s="207"/>
      <c r="AI3" s="207"/>
      <c r="AJ3" s="207"/>
      <c r="AK3" s="207"/>
      <c r="AL3" s="207"/>
      <c r="AM3" s="207"/>
      <c r="AN3" s="207"/>
      <c r="AO3" s="207"/>
      <c r="AP3" s="207"/>
      <c r="AQ3" s="207"/>
      <c r="AR3" s="207"/>
      <c r="AS3" s="207"/>
      <c r="AT3" s="207"/>
      <c r="AU3" s="207"/>
      <c r="AV3" s="207"/>
    </row>
    <row r="4" spans="1:52" ht="15.95" customHeight="1" thickBot="1" x14ac:dyDescent="0.2">
      <c r="A4" s="180"/>
      <c r="B4" s="176"/>
      <c r="C4" s="66" t="s">
        <v>9</v>
      </c>
      <c r="D4" s="67" t="s">
        <v>10</v>
      </c>
      <c r="E4" s="68" t="s">
        <v>0</v>
      </c>
      <c r="F4" s="66" t="s">
        <v>9</v>
      </c>
      <c r="G4" s="67" t="s">
        <v>10</v>
      </c>
      <c r="H4" s="68" t="s">
        <v>0</v>
      </c>
      <c r="I4" s="66" t="s">
        <v>9</v>
      </c>
      <c r="J4" s="67" t="s">
        <v>10</v>
      </c>
      <c r="K4" s="68" t="s">
        <v>0</v>
      </c>
      <c r="L4" s="66" t="s">
        <v>9</v>
      </c>
      <c r="M4" s="67" t="s">
        <v>10</v>
      </c>
      <c r="N4" s="69" t="s">
        <v>0</v>
      </c>
      <c r="O4" s="204"/>
      <c r="P4" s="204"/>
      <c r="Q4" s="205"/>
      <c r="T4" s="250"/>
      <c r="U4" s="252"/>
      <c r="V4" s="254"/>
      <c r="W4" s="207"/>
      <c r="X4" s="207"/>
      <c r="Y4" s="207"/>
      <c r="Z4" s="207"/>
      <c r="AA4" s="207"/>
      <c r="AB4" s="207"/>
      <c r="AC4" s="207"/>
      <c r="AD4" s="207"/>
      <c r="AE4" s="207"/>
      <c r="AF4" s="207"/>
      <c r="AG4" s="207"/>
      <c r="AH4" s="207"/>
      <c r="AI4" s="207"/>
      <c r="AJ4" s="207"/>
      <c r="AK4" s="207"/>
      <c r="AL4" s="207"/>
      <c r="AM4" s="207"/>
      <c r="AN4" s="207"/>
      <c r="AO4" s="207"/>
      <c r="AP4" s="207"/>
      <c r="AQ4" s="207"/>
      <c r="AR4" s="207"/>
      <c r="AS4" s="207"/>
      <c r="AT4" s="207"/>
      <c r="AU4" s="207"/>
      <c r="AV4" s="207"/>
    </row>
    <row r="5" spans="1:52" ht="19.5" customHeight="1" x14ac:dyDescent="0.15">
      <c r="A5" s="156">
        <v>1</v>
      </c>
      <c r="B5" s="262" t="str">
        <f>'Zoznam tímov a pretekárov'!A3</f>
        <v>Sereď -Feeder team Sereď</v>
      </c>
      <c r="C5" s="160" t="s">
        <v>58</v>
      </c>
      <c r="D5" s="264"/>
      <c r="E5" s="81"/>
      <c r="F5" s="160" t="s">
        <v>39</v>
      </c>
      <c r="G5" s="188"/>
      <c r="H5" s="81"/>
      <c r="I5" s="160" t="s">
        <v>57</v>
      </c>
      <c r="J5" s="188"/>
      <c r="K5" s="81"/>
      <c r="L5" s="160" t="s">
        <v>38</v>
      </c>
      <c r="M5" s="188"/>
      <c r="N5" s="81"/>
      <c r="O5" s="162">
        <f>SUM(E6+H6+K6+N6)</f>
        <v>28</v>
      </c>
      <c r="P5" s="267">
        <f>SUM(D6+G6+J6+M6)</f>
        <v>17800</v>
      </c>
      <c r="Q5" s="265">
        <f>AD6</f>
        <v>7</v>
      </c>
      <c r="T5" s="269">
        <f>O5+'družstvá 1.preteky'!O5+'družstvá 2.preteky'!O5+'12 družstiev Pretek č. 3'!O5</f>
        <v>93</v>
      </c>
      <c r="U5" s="267">
        <f>P5+'družstvá 1.preteky'!P5+'družstvá 2.preteky'!P5+'12 družstiev Pretek č. 3'!P5</f>
        <v>101350</v>
      </c>
      <c r="V5" s="265">
        <f>AZ6</f>
        <v>6</v>
      </c>
      <c r="Y5" s="168" t="s">
        <v>21</v>
      </c>
      <c r="Z5" s="169"/>
      <c r="AA5" s="169"/>
      <c r="AB5" s="169"/>
      <c r="AC5" s="169"/>
      <c r="AD5" s="170"/>
      <c r="AE5" s="168" t="s">
        <v>22</v>
      </c>
      <c r="AF5" s="169"/>
      <c r="AG5" s="169"/>
      <c r="AH5" s="170"/>
      <c r="AI5" s="168" t="s">
        <v>23</v>
      </c>
      <c r="AJ5" s="169"/>
      <c r="AK5" s="169"/>
      <c r="AL5" s="170"/>
      <c r="AM5" s="168" t="s">
        <v>24</v>
      </c>
      <c r="AN5" s="169"/>
      <c r="AO5" s="169"/>
      <c r="AP5" s="170"/>
      <c r="AQ5" s="168" t="s">
        <v>25</v>
      </c>
      <c r="AR5" s="169"/>
      <c r="AS5" s="169"/>
      <c r="AT5" s="170"/>
      <c r="AU5" s="21" t="s">
        <v>51</v>
      </c>
    </row>
    <row r="6" spans="1:52" ht="19.5" customHeight="1" thickBot="1" x14ac:dyDescent="0.2">
      <c r="A6" s="157"/>
      <c r="B6" s="263"/>
      <c r="C6" s="27">
        <v>12</v>
      </c>
      <c r="D6" s="28">
        <v>8440</v>
      </c>
      <c r="E6" s="32">
        <f>IF(ISBLANK(D6),0,IF(ISBLANK(C5),0,IF(E5 = "D",MAX($A$5:$A$28) + 1,AH6)))</f>
        <v>4</v>
      </c>
      <c r="F6" s="27">
        <v>7</v>
      </c>
      <c r="G6" s="28">
        <v>4740</v>
      </c>
      <c r="H6" s="32">
        <f>IF(ISBLANK(G6),0,IF(ISBLANK(F5),0,IF(H5 = "D",MAX($A$5:$A$28) + 1,AL6)))</f>
        <v>5</v>
      </c>
      <c r="I6" s="27">
        <v>4</v>
      </c>
      <c r="J6" s="28">
        <v>2160</v>
      </c>
      <c r="K6" s="32">
        <f>IF(ISBLANK(J6),0,IF(ISBLANK(I5),0,IF(K5 = "D",MAX($A$5:$A$28) + 1,AP6)))</f>
        <v>10</v>
      </c>
      <c r="L6" s="27">
        <v>6</v>
      </c>
      <c r="M6" s="28">
        <v>2460</v>
      </c>
      <c r="N6" s="32">
        <f>IF(ISBLANK(M6),0,IF(ISBLANK(L5),0,IF(N5 = "D",MAX($A$5:$A$28) + 1,AT6)))</f>
        <v>9</v>
      </c>
      <c r="O6" s="163"/>
      <c r="P6" s="268"/>
      <c r="Q6" s="266"/>
      <c r="T6" s="270"/>
      <c r="U6" s="268"/>
      <c r="V6" s="266"/>
      <c r="Y6" s="12">
        <f>O5</f>
        <v>28</v>
      </c>
      <c r="Z6" s="13">
        <f>P5</f>
        <v>17800</v>
      </c>
      <c r="AA6" s="8">
        <f>RANK(Y6,$Y$6:$Y$17,1)</f>
        <v>7</v>
      </c>
      <c r="AB6" s="8">
        <f>RANK(Z6,$Z$6:$Z$17,0)</f>
        <v>8</v>
      </c>
      <c r="AC6" s="8">
        <f>AA6+AB6*0.00001</f>
        <v>7.0000799999999996</v>
      </c>
      <c r="AD6" s="24">
        <f>RANK(AC6,$AC$6:$AC$17,1)</f>
        <v>7</v>
      </c>
      <c r="AE6" s="17">
        <f>D6</f>
        <v>8440</v>
      </c>
      <c r="AF6" s="18">
        <f>IF(D5="d",MAX($A$5:$A$28) +1,RANK(AE6,$AE$6:$AE$17,0))</f>
        <v>4</v>
      </c>
      <c r="AG6" s="8">
        <f t="shared" ref="AG6:AG17" si="0">COUNTIF($AF$6:$AF$17,AF6)</f>
        <v>1</v>
      </c>
      <c r="AH6" s="22">
        <f>IF(AG6 &gt; 1,IF(MOD(AG6,2) = 0,(AF6*AG6+AG6-1)/AG6,(AF6*AG6+AG6)/AG6),IF(AG6=1,AF6,(AF6*AG6+AG6-1)/AG6))</f>
        <v>4</v>
      </c>
      <c r="AI6" s="17">
        <f>G6</f>
        <v>4740</v>
      </c>
      <c r="AJ6">
        <f>IF(F5="d",MAX($A$5:$A$28) +1,RANK(AI6,$AI$6:$AI$17,0))</f>
        <v>5</v>
      </c>
      <c r="AK6" s="8">
        <f t="shared" ref="AK6:AK17" si="1">COUNTIF($AJ$6:$AJ$17,AJ6)</f>
        <v>1</v>
      </c>
      <c r="AL6" s="22">
        <f>IF(AK6 &gt; 1,IF(MOD(AK6,2) = 0,(AJ6*AK6+AK6-1)/AK6,(AJ6*AK6+AK6)/AK6),IF(AK6=1,AJ6,(AJ6*AK6+AK6-1)/AK6))</f>
        <v>5</v>
      </c>
      <c r="AM6" s="17">
        <f>J6</f>
        <v>2160</v>
      </c>
      <c r="AN6" s="18">
        <f t="shared" ref="AN6:AN17" si="2">IF(J5="d",MAX($A$5:$A$28) +1,RANK(AM6,$AM$6:$AM$17,0))</f>
        <v>10</v>
      </c>
      <c r="AO6" s="8">
        <f>COUNTIF($AN$6:$AN$17,AN6)</f>
        <v>1</v>
      </c>
      <c r="AP6" s="22">
        <f>IF(AO6 &gt; 1,IF(MOD(AO6,2) = 0,(AN6*AO6+AO6-1)/AO6,(AN6*AO6+AO6)/AO6),IF(AO6=1,AN6,(AN6*AO6+AO6-1)/AO6))</f>
        <v>10</v>
      </c>
      <c r="AQ6" s="17">
        <f>M6</f>
        <v>2460</v>
      </c>
      <c r="AR6" s="18">
        <f>IF(M5="d",MAX($A$5:$A$28) +1,RANK(AQ6,$AQ$6:$AQ$17,0))</f>
        <v>9</v>
      </c>
      <c r="AS6" s="8">
        <f>COUNTIF($AR$6:$AR$17,AR6)</f>
        <v>1</v>
      </c>
      <c r="AT6" s="22">
        <f>IF(AS6 &gt; 1,IF(MOD(AS6,2) = 0,(AR6*AS6+AS6-1)/AS6,(AR6*AS6+AS6)/AS6),IF(AS6=1,AR6,(AR6*AS6+AS6-1)/AS6))</f>
        <v>9</v>
      </c>
      <c r="AU6" s="11">
        <f>T5</f>
        <v>93</v>
      </c>
      <c r="AV6" s="11">
        <f>U5</f>
        <v>101350</v>
      </c>
      <c r="AW6">
        <f>RANK(AU6,$AU$6:$AU$17,1)</f>
        <v>5</v>
      </c>
      <c r="AX6">
        <f>RANK(AV6,$AV$6:$AV$17,0)</f>
        <v>6</v>
      </c>
      <c r="AY6">
        <f>AW6+AX6*0.00001</f>
        <v>5.0000600000000004</v>
      </c>
      <c r="AZ6">
        <f>RANK(AY6,$AY$6:$AY$17,1)</f>
        <v>6</v>
      </c>
    </row>
    <row r="7" spans="1:52" ht="19.5" customHeight="1" x14ac:dyDescent="0.15">
      <c r="A7" s="156">
        <v>2</v>
      </c>
      <c r="B7" s="262" t="str">
        <f>'Zoznam tímov a pretekárov'!A5</f>
        <v>Bratislava 1- AWA-S</v>
      </c>
      <c r="C7" s="160" t="s">
        <v>63</v>
      </c>
      <c r="D7" s="264"/>
      <c r="E7" s="81"/>
      <c r="F7" s="160" t="s">
        <v>61</v>
      </c>
      <c r="G7" s="264"/>
      <c r="H7" s="81"/>
      <c r="I7" s="160" t="s">
        <v>62</v>
      </c>
      <c r="J7" s="264"/>
      <c r="K7" s="81"/>
      <c r="L7" s="160" t="s">
        <v>60</v>
      </c>
      <c r="M7" s="264"/>
      <c r="N7" s="81"/>
      <c r="O7" s="162">
        <f>SUM(E8+H8+K8+N8)</f>
        <v>19</v>
      </c>
      <c r="P7" s="267">
        <f>SUM(D8+G8+J8+M8)</f>
        <v>31400</v>
      </c>
      <c r="Q7" s="265">
        <f>AD7</f>
        <v>4</v>
      </c>
      <c r="T7" s="269">
        <f>O7+'družstvá 1.preteky'!O7+'družstvá 2.preteky'!O7+'12 družstiev Pretek č. 3'!O7</f>
        <v>91</v>
      </c>
      <c r="U7" s="267">
        <f>P7+'družstvá 1.preteky'!P7+'družstvá 2.preteky'!P7+'12 družstiev Pretek č. 3'!P7</f>
        <v>111120</v>
      </c>
      <c r="V7" s="265">
        <f>AZ7</f>
        <v>4</v>
      </c>
      <c r="Y7" s="12">
        <f>O7</f>
        <v>19</v>
      </c>
      <c r="Z7" s="13">
        <f>P7</f>
        <v>31400</v>
      </c>
      <c r="AA7" s="8">
        <f t="shared" ref="AA7:AA17" si="3">RANK(Y7,$Y$6:$Y$17,1)</f>
        <v>4</v>
      </c>
      <c r="AB7" s="8">
        <f t="shared" ref="AB7:AB17" si="4">RANK(Z7,$Z$6:$Z$17,0)</f>
        <v>2</v>
      </c>
      <c r="AC7" s="8">
        <f t="shared" ref="AC7:AC17" si="5">AA7+AB7*0.00001</f>
        <v>4.0000200000000001</v>
      </c>
      <c r="AD7" s="24">
        <f t="shared" ref="AD7:AD17" si="6">RANK(AC7,$AC$6:$AC$17,1)</f>
        <v>4</v>
      </c>
      <c r="AE7" s="17">
        <f>D8</f>
        <v>10980</v>
      </c>
      <c r="AF7" s="18">
        <f>IF(D7="d",MAX($A$5:$A$28) +1,RANK(AE7,$AE$6:$AE$17,0))</f>
        <v>2</v>
      </c>
      <c r="AG7" s="8">
        <f t="shared" si="0"/>
        <v>1</v>
      </c>
      <c r="AH7" s="22">
        <f t="shared" ref="AH7:AH17" si="7">IF(AG7 &gt; 1,IF(MOD(AG7,2) = 0,(AF7*AG7+AG7-1)/AG7,(AF7*AG7+AG7)/AG7),IF(AG7=1,AF7,(AF7*AG7+AG7-1)/AG7))</f>
        <v>2</v>
      </c>
      <c r="AI7" s="17">
        <f>G8</f>
        <v>3000</v>
      </c>
      <c r="AJ7">
        <f>IF(F7="d",MAX($A$5:$A$28) +1,RANK(AI7,$AI$6:$AI$17,0))</f>
        <v>11</v>
      </c>
      <c r="AK7" s="8">
        <f t="shared" si="1"/>
        <v>1</v>
      </c>
      <c r="AL7" s="22">
        <f t="shared" ref="AL7:AL17" si="8">IF(AK7 &gt; 1,IF(MOD(AK7,2) = 0,(AJ7*AK7+AK7-1)/AK7,(AJ7*AK7+AK7)/AK7),IF(AK7=1,AJ7,(AJ7*AK7+AK7-1)/AK7))</f>
        <v>11</v>
      </c>
      <c r="AM7" s="17">
        <f>J8</f>
        <v>10240</v>
      </c>
      <c r="AN7" s="18">
        <f t="shared" si="2"/>
        <v>1</v>
      </c>
      <c r="AO7" s="8">
        <f t="shared" ref="AO7:AO17" si="9">COUNTIF($AN$6:$AN$17,AN7)</f>
        <v>1</v>
      </c>
      <c r="AP7" s="22">
        <f t="shared" ref="AP7:AP17" si="10">IF(AO7=1,AN7,(AN7*AO7+AO7-1)/AO7)</f>
        <v>1</v>
      </c>
      <c r="AQ7" s="17">
        <f>M8</f>
        <v>7180</v>
      </c>
      <c r="AR7" s="18">
        <f>IF(M7="d",MAX($A$5:$A$28) +1,RANK(AQ7,$AQ$6:$AQ$17,0))</f>
        <v>5</v>
      </c>
      <c r="AS7" s="8">
        <f t="shared" ref="AS7:AS17" si="11">COUNTIF($AR$6:$AR$17,AR7)</f>
        <v>1</v>
      </c>
      <c r="AT7" s="22">
        <f t="shared" ref="AT7:AT17" si="12">IF(AS7 &gt; 1,IF(MOD(AS7,2) = 0,(AR7*AS7+AS7-1)/AS7,(AR7*AS7+AS7)/AS7),IF(AS7=1,AR7,(AR7*AS7+AS7-1)/AS7))</f>
        <v>5</v>
      </c>
      <c r="AU7" s="11">
        <f>T7</f>
        <v>91</v>
      </c>
      <c r="AV7" s="11">
        <f>U7</f>
        <v>111120</v>
      </c>
      <c r="AW7">
        <f t="shared" ref="AW7:AW17" si="13">RANK(AU7,$AU$6:$AU$17,1)</f>
        <v>4</v>
      </c>
      <c r="AX7">
        <f t="shared" ref="AX7:AX17" si="14">RANK(AV7,$AV$6:$AV$17,0)</f>
        <v>4</v>
      </c>
      <c r="AY7">
        <f t="shared" ref="AY7:AY17" si="15">AW7+AX7*0.00001</f>
        <v>4.0000400000000003</v>
      </c>
      <c r="AZ7">
        <f t="shared" ref="AZ7:AZ17" si="16">RANK(AY7,$AY$6:$AY$17,1)</f>
        <v>4</v>
      </c>
    </row>
    <row r="8" spans="1:52" ht="19.5" customHeight="1" thickBot="1" x14ac:dyDescent="0.2">
      <c r="A8" s="157"/>
      <c r="B8" s="263"/>
      <c r="C8" s="27">
        <v>1</v>
      </c>
      <c r="D8" s="28">
        <v>10980</v>
      </c>
      <c r="E8" s="32">
        <f>IF(ISBLANK(D8),0,IF(ISBLANK(C7),0,IF(E7 = "D",MAX($A$5:$A$28) + 1,AH7)))</f>
        <v>2</v>
      </c>
      <c r="F8" s="27">
        <v>1</v>
      </c>
      <c r="G8" s="28">
        <v>3000</v>
      </c>
      <c r="H8" s="32">
        <f>IF(ISBLANK(G8),0,IF(ISBLANK(F7),0,IF(H7 = "D",MAX($A$5:$A$28) + 1,AL7)))</f>
        <v>11</v>
      </c>
      <c r="I8" s="27">
        <v>6</v>
      </c>
      <c r="J8" s="28">
        <v>10240</v>
      </c>
      <c r="K8" s="32">
        <f>IF(ISBLANK(J8),0,IF(ISBLANK(I7),0,IF(K7 = "D",MAX($A$5:$A$28) + 1,AP7)))</f>
        <v>1</v>
      </c>
      <c r="L8" s="27">
        <v>10</v>
      </c>
      <c r="M8" s="28">
        <v>7180</v>
      </c>
      <c r="N8" s="32">
        <f>IF(ISBLANK(M8),0,IF(ISBLANK(L7),0,IF(N7 = "D",MAX($A$5:$A$28) + 1,AT7)))</f>
        <v>5</v>
      </c>
      <c r="O8" s="163"/>
      <c r="P8" s="268"/>
      <c r="Q8" s="266"/>
      <c r="T8" s="270"/>
      <c r="U8" s="268"/>
      <c r="V8" s="266"/>
      <c r="Y8" s="12">
        <f>O9</f>
        <v>16</v>
      </c>
      <c r="Z8" s="13">
        <f>P9</f>
        <v>29920</v>
      </c>
      <c r="AA8" s="8">
        <f t="shared" si="3"/>
        <v>3</v>
      </c>
      <c r="AB8" s="8">
        <f t="shared" si="4"/>
        <v>3</v>
      </c>
      <c r="AC8" s="8">
        <f t="shared" si="5"/>
        <v>3.0000300000000002</v>
      </c>
      <c r="AD8" s="24">
        <f t="shared" si="6"/>
        <v>3</v>
      </c>
      <c r="AE8" s="17">
        <f>D10</f>
        <v>8060</v>
      </c>
      <c r="AF8" s="18">
        <f>IF(D9="d",MAX($A$5:$A$28) +1,RANK(AE8,$AE$6:$AE$17,0))</f>
        <v>6</v>
      </c>
      <c r="AG8" s="8">
        <f t="shared" si="0"/>
        <v>1</v>
      </c>
      <c r="AH8" s="22">
        <f t="shared" si="7"/>
        <v>6</v>
      </c>
      <c r="AI8" s="17">
        <f>G10</f>
        <v>6500</v>
      </c>
      <c r="AJ8">
        <f>IF(F9="d",MAX($A$5:$A$28) +1,RANK(AI8,$AI$6:$AI$17,0))</f>
        <v>2</v>
      </c>
      <c r="AK8" s="8">
        <f t="shared" si="1"/>
        <v>1</v>
      </c>
      <c r="AL8" s="22">
        <f t="shared" si="8"/>
        <v>2</v>
      </c>
      <c r="AM8" s="17">
        <f>J10</f>
        <v>5940</v>
      </c>
      <c r="AN8" s="18">
        <f t="shared" si="2"/>
        <v>6</v>
      </c>
      <c r="AO8" s="8">
        <f t="shared" si="9"/>
        <v>1</v>
      </c>
      <c r="AP8" s="22">
        <f t="shared" si="10"/>
        <v>6</v>
      </c>
      <c r="AQ8" s="17">
        <f>M10</f>
        <v>9420</v>
      </c>
      <c r="AR8" s="18">
        <f>IF(M9="d",MAX($A$5:$A$28) +1,RANK(AQ8,$AQ$6:$AQ$17,0))</f>
        <v>2</v>
      </c>
      <c r="AS8" s="8">
        <f t="shared" si="11"/>
        <v>1</v>
      </c>
      <c r="AT8" s="22">
        <f t="shared" si="12"/>
        <v>2</v>
      </c>
      <c r="AU8" s="11">
        <f>T9</f>
        <v>42</v>
      </c>
      <c r="AV8" s="11">
        <f>U9</f>
        <v>160050</v>
      </c>
      <c r="AW8">
        <f t="shared" si="13"/>
        <v>1</v>
      </c>
      <c r="AX8">
        <f t="shared" si="14"/>
        <v>1</v>
      </c>
      <c r="AY8">
        <f t="shared" si="15"/>
        <v>1.0000100000000001</v>
      </c>
      <c r="AZ8">
        <f t="shared" si="16"/>
        <v>1</v>
      </c>
    </row>
    <row r="9" spans="1:52" ht="19.5" customHeight="1" x14ac:dyDescent="0.15">
      <c r="A9" s="171">
        <v>3</v>
      </c>
      <c r="B9" s="262" t="str">
        <f>'Zoznam tímov a pretekárov'!A7</f>
        <v>Nové Zámky  Maros-Mix Tubertini</v>
      </c>
      <c r="C9" s="160" t="s">
        <v>68</v>
      </c>
      <c r="D9" s="264"/>
      <c r="E9" s="81"/>
      <c r="F9" s="160" t="s">
        <v>70</v>
      </c>
      <c r="G9" s="264"/>
      <c r="H9" s="81"/>
      <c r="I9" s="160" t="s">
        <v>71</v>
      </c>
      <c r="J9" s="264"/>
      <c r="K9" s="81"/>
      <c r="L9" s="160" t="s">
        <v>69</v>
      </c>
      <c r="M9" s="264"/>
      <c r="N9" s="81"/>
      <c r="O9" s="162">
        <f>SUM(E10+H10+K10+N10)</f>
        <v>16</v>
      </c>
      <c r="P9" s="267">
        <f>SUM(D10+G10+J10+M10)</f>
        <v>29920</v>
      </c>
      <c r="Q9" s="265">
        <f>AD8</f>
        <v>3</v>
      </c>
      <c r="T9" s="269">
        <f>O9+'družstvá 1.preteky'!O9+'družstvá 2.preteky'!O9+'12 družstiev Pretek č. 3'!O9</f>
        <v>42</v>
      </c>
      <c r="U9" s="267">
        <f>P9+'družstvá 1.preteky'!P9+'družstvá 2.preteky'!P9+'12 družstiev Pretek č. 3'!P9</f>
        <v>160050</v>
      </c>
      <c r="V9" s="265">
        <f>AZ8</f>
        <v>1</v>
      </c>
      <c r="Y9" s="12">
        <f>O11</f>
        <v>14</v>
      </c>
      <c r="Z9" s="13">
        <f>P11</f>
        <v>35220</v>
      </c>
      <c r="AA9" s="8">
        <f t="shared" si="3"/>
        <v>1</v>
      </c>
      <c r="AB9" s="8">
        <f t="shared" si="4"/>
        <v>1</v>
      </c>
      <c r="AC9" s="8">
        <f t="shared" si="5"/>
        <v>1.0000100000000001</v>
      </c>
      <c r="AD9" s="24">
        <f t="shared" si="6"/>
        <v>1</v>
      </c>
      <c r="AE9" s="17">
        <f>D12</f>
        <v>15960</v>
      </c>
      <c r="AF9" s="18">
        <f>IF(D11="d",MAX($A$5:$A$28) +1,RANK(AE9,$AE$6:$AE$17,0))</f>
        <v>1</v>
      </c>
      <c r="AG9" s="8">
        <f t="shared" si="0"/>
        <v>1</v>
      </c>
      <c r="AH9" s="22">
        <f t="shared" si="7"/>
        <v>1</v>
      </c>
      <c r="AI9" s="17">
        <f>G12</f>
        <v>8620</v>
      </c>
      <c r="AJ9">
        <f>IF(F11="d",MAX($A$5:$A$28) +1,RANK(AI9,$AI$6:$AI$17,0))</f>
        <v>1</v>
      </c>
      <c r="AK9" s="8">
        <f t="shared" si="1"/>
        <v>1</v>
      </c>
      <c r="AL9" s="22">
        <f t="shared" si="8"/>
        <v>1</v>
      </c>
      <c r="AM9" s="17">
        <f>J12</f>
        <v>8440</v>
      </c>
      <c r="AN9" s="18">
        <f t="shared" si="2"/>
        <v>2</v>
      </c>
      <c r="AO9" s="8">
        <f t="shared" si="9"/>
        <v>1</v>
      </c>
      <c r="AP9" s="22">
        <f t="shared" si="10"/>
        <v>2</v>
      </c>
      <c r="AQ9" s="17">
        <f>M12</f>
        <v>2200</v>
      </c>
      <c r="AR9" s="18">
        <f>IF(M11="d",MAX($A$5:$A$28) +1,RANK(AQ9,$AQ$6:$AQ$17,0))</f>
        <v>10</v>
      </c>
      <c r="AS9" s="8">
        <f t="shared" si="11"/>
        <v>1</v>
      </c>
      <c r="AT9" s="22">
        <f t="shared" si="12"/>
        <v>10</v>
      </c>
      <c r="AU9" s="11">
        <f>T11</f>
        <v>135</v>
      </c>
      <c r="AV9" s="11">
        <f>U11</f>
        <v>72190</v>
      </c>
      <c r="AW9">
        <f t="shared" si="13"/>
        <v>10</v>
      </c>
      <c r="AX9">
        <f t="shared" si="14"/>
        <v>9</v>
      </c>
      <c r="AY9">
        <f t="shared" si="15"/>
        <v>10.00009</v>
      </c>
      <c r="AZ9">
        <f t="shared" si="16"/>
        <v>10</v>
      </c>
    </row>
    <row r="10" spans="1:52" ht="19.5" customHeight="1" thickBot="1" x14ac:dyDescent="0.2">
      <c r="A10" s="171"/>
      <c r="B10" s="263"/>
      <c r="C10" s="27">
        <v>9</v>
      </c>
      <c r="D10" s="28">
        <v>8060</v>
      </c>
      <c r="E10" s="32">
        <f>IF(ISBLANK(D10),0,IF(ISBLANK(C9),0,IF(E9 = "D",MAX($A$5:$A$28) + 1,AH8)))</f>
        <v>6</v>
      </c>
      <c r="F10" s="27">
        <v>5</v>
      </c>
      <c r="G10" s="28">
        <v>6500</v>
      </c>
      <c r="H10" s="32">
        <f>IF(ISBLANK(G10),0,IF(ISBLANK(F9),0,IF(H9 = "D",MAX($A$5:$A$28) + 1,AL8)))</f>
        <v>2</v>
      </c>
      <c r="I10" s="27">
        <v>8</v>
      </c>
      <c r="J10" s="28">
        <v>5940</v>
      </c>
      <c r="K10" s="32">
        <f>IF(ISBLANK(J10),0,IF(ISBLANK(I9),0,IF(K9 = "D",MAX($A$5:$A$28) + 1,AP8)))</f>
        <v>6</v>
      </c>
      <c r="L10" s="27">
        <v>12</v>
      </c>
      <c r="M10" s="28">
        <v>9420</v>
      </c>
      <c r="N10" s="32">
        <f>IF(ISBLANK(M10),0,IF(ISBLANK(L9),0,IF(N9 = "D",MAX($A$5:$A$28) + 1,AT8)))</f>
        <v>2</v>
      </c>
      <c r="O10" s="163"/>
      <c r="P10" s="268"/>
      <c r="Q10" s="266"/>
      <c r="T10" s="270"/>
      <c r="U10" s="268"/>
      <c r="V10" s="266"/>
      <c r="Y10" s="12">
        <f>O13</f>
        <v>25</v>
      </c>
      <c r="Z10" s="13">
        <f>P13</f>
        <v>22960</v>
      </c>
      <c r="AA10" s="8">
        <f t="shared" si="3"/>
        <v>6</v>
      </c>
      <c r="AB10" s="8">
        <f t="shared" si="4"/>
        <v>6</v>
      </c>
      <c r="AC10" s="8">
        <f t="shared" si="5"/>
        <v>6.0000600000000004</v>
      </c>
      <c r="AD10" s="24">
        <f t="shared" si="6"/>
        <v>6</v>
      </c>
      <c r="AE10" s="17">
        <f>D14</f>
        <v>7220</v>
      </c>
      <c r="AF10" s="18">
        <f>IF(D13="d",MAX($A$5:$A$28) +1,RANK(AE10,$AE$6:$AE$17,0))</f>
        <v>7</v>
      </c>
      <c r="AG10" s="8">
        <f t="shared" si="0"/>
        <v>1</v>
      </c>
      <c r="AH10" s="22">
        <f t="shared" si="7"/>
        <v>7</v>
      </c>
      <c r="AI10" s="17">
        <f>G14</f>
        <v>3760</v>
      </c>
      <c r="AJ10">
        <f>IF(F13="d",MAX($A$5:$A$28) +1,RANK(AI10,$AI$6:$AI$17,0))</f>
        <v>8</v>
      </c>
      <c r="AK10" s="8">
        <f t="shared" si="1"/>
        <v>1</v>
      </c>
      <c r="AL10" s="22">
        <f t="shared" si="8"/>
        <v>8</v>
      </c>
      <c r="AM10" s="17">
        <f>J14</f>
        <v>7400</v>
      </c>
      <c r="AN10" s="18">
        <f t="shared" si="2"/>
        <v>3</v>
      </c>
      <c r="AO10" s="8">
        <f t="shared" si="9"/>
        <v>1</v>
      </c>
      <c r="AP10" s="22">
        <f t="shared" si="10"/>
        <v>3</v>
      </c>
      <c r="AQ10" s="17">
        <f>M14</f>
        <v>4580</v>
      </c>
      <c r="AR10" s="18">
        <f>IF(M13="d",MAX($A$5:$A$28) +1,RANK(AQ10,$AQ$6:$AQ$17,0))</f>
        <v>7</v>
      </c>
      <c r="AS10" s="8">
        <f t="shared" si="11"/>
        <v>1</v>
      </c>
      <c r="AT10" s="22">
        <f>IF(AS10 &gt; 1,IF(MOD(AS10,2) = 0,(AR10*AS10+AS10-1)/AS10,(AR10*AS10+AS10)/AS10),IF(AS10=1,AR10,(AR10*AS10+AS10-1)/AS10))</f>
        <v>7</v>
      </c>
      <c r="AU10" s="11">
        <f>T13</f>
        <v>77</v>
      </c>
      <c r="AV10" s="11">
        <f>U13</f>
        <v>123870</v>
      </c>
      <c r="AW10">
        <f t="shared" si="13"/>
        <v>3</v>
      </c>
      <c r="AX10">
        <f t="shared" si="14"/>
        <v>3</v>
      </c>
      <c r="AY10">
        <f t="shared" si="15"/>
        <v>3.0000300000000002</v>
      </c>
      <c r="AZ10">
        <f t="shared" si="16"/>
        <v>3</v>
      </c>
    </row>
    <row r="11" spans="1:52" ht="19.5" customHeight="1" x14ac:dyDescent="0.15">
      <c r="A11" s="156">
        <v>4</v>
      </c>
      <c r="B11" s="262" t="str">
        <f>'Zoznam tímov a pretekárov'!A9</f>
        <v>ČR</v>
      </c>
      <c r="C11" s="160" t="s">
        <v>65</v>
      </c>
      <c r="D11" s="264"/>
      <c r="E11" s="81"/>
      <c r="F11" s="160" t="s">
        <v>66</v>
      </c>
      <c r="G11" s="264"/>
      <c r="H11" s="81"/>
      <c r="I11" s="160" t="s">
        <v>64</v>
      </c>
      <c r="J11" s="264"/>
      <c r="K11" s="81"/>
      <c r="L11" s="160" t="s">
        <v>67</v>
      </c>
      <c r="M11" s="264"/>
      <c r="N11" s="81"/>
      <c r="O11" s="162">
        <f>SUM(E12+H12+K12+N12)</f>
        <v>14</v>
      </c>
      <c r="P11" s="267">
        <f>SUM(D12+G12+J12+M12)</f>
        <v>35220</v>
      </c>
      <c r="Q11" s="265">
        <f>AD9</f>
        <v>1</v>
      </c>
      <c r="T11" s="269">
        <f>O11+'družstvá 1.preteky'!O11+'družstvá 2.preteky'!O11+'12 družstiev Pretek č. 3'!O11</f>
        <v>135</v>
      </c>
      <c r="U11" s="267">
        <f>P11+'družstvá 1.preteky'!P11+'družstvá 2.preteky'!P11+'12 družstiev Pretek č. 3'!P11</f>
        <v>72190</v>
      </c>
      <c r="V11" s="265">
        <f>AZ9</f>
        <v>10</v>
      </c>
      <c r="Y11" s="12">
        <f>O15</f>
        <v>34</v>
      </c>
      <c r="Z11" s="13">
        <f>P15</f>
        <v>14280</v>
      </c>
      <c r="AA11" s="8">
        <f t="shared" si="3"/>
        <v>10</v>
      </c>
      <c r="AB11" s="8">
        <f t="shared" si="4"/>
        <v>11</v>
      </c>
      <c r="AC11" s="8">
        <f t="shared" si="5"/>
        <v>10.000109999999999</v>
      </c>
      <c r="AD11" s="24">
        <f t="shared" si="6"/>
        <v>10</v>
      </c>
      <c r="AE11" s="17">
        <f>D16</f>
        <v>1940</v>
      </c>
      <c r="AF11" s="18">
        <f>IF(D15="d",MAX($A$5:$A$28) +1,RANK(AE11,$AE$6:$AE$17,0))</f>
        <v>12</v>
      </c>
      <c r="AG11" s="8">
        <f t="shared" si="0"/>
        <v>1</v>
      </c>
      <c r="AH11" s="22">
        <f t="shared" si="7"/>
        <v>12</v>
      </c>
      <c r="AI11" s="17">
        <f>G16</f>
        <v>4280</v>
      </c>
      <c r="AJ11">
        <f>IF(F15="d",MAX($A$5:$A$28) +1,RANK(AI11,$AI$6:$AI$17,0))</f>
        <v>6</v>
      </c>
      <c r="AK11" s="8">
        <f t="shared" si="1"/>
        <v>1</v>
      </c>
      <c r="AL11" s="22">
        <f t="shared" si="8"/>
        <v>6</v>
      </c>
      <c r="AM11" s="17">
        <f>J16</f>
        <v>4660</v>
      </c>
      <c r="AN11" s="18">
        <f t="shared" si="2"/>
        <v>8</v>
      </c>
      <c r="AO11" s="8">
        <f t="shared" si="9"/>
        <v>1</v>
      </c>
      <c r="AP11" s="22">
        <f t="shared" si="10"/>
        <v>8</v>
      </c>
      <c r="AQ11" s="17">
        <f>M16</f>
        <v>3400</v>
      </c>
      <c r="AR11" s="18">
        <f>IF(M15="d",MAX($A$5:$A$28) +1,RANK(AQ11,$AQ$6:$AQ$17,0))</f>
        <v>8</v>
      </c>
      <c r="AS11" s="8">
        <f t="shared" si="11"/>
        <v>1</v>
      </c>
      <c r="AT11" s="22">
        <f t="shared" si="12"/>
        <v>8</v>
      </c>
      <c r="AU11" s="11">
        <f>T15</f>
        <v>155</v>
      </c>
      <c r="AV11" s="11">
        <f>U15</f>
        <v>49160</v>
      </c>
      <c r="AW11">
        <f t="shared" si="13"/>
        <v>12</v>
      </c>
      <c r="AX11">
        <f t="shared" si="14"/>
        <v>12</v>
      </c>
      <c r="AY11">
        <f t="shared" si="15"/>
        <v>12.000120000000001</v>
      </c>
      <c r="AZ11">
        <f t="shared" si="16"/>
        <v>12</v>
      </c>
    </row>
    <row r="12" spans="1:52" ht="19.5" customHeight="1" thickBot="1" x14ac:dyDescent="0.2">
      <c r="A12" s="157"/>
      <c r="B12" s="263"/>
      <c r="C12" s="27">
        <v>2</v>
      </c>
      <c r="D12" s="28">
        <v>15960</v>
      </c>
      <c r="E12" s="32">
        <f>IF(ISBLANK(D12),0,IF(ISBLANK(C11),0,IF(E11 = "D",MAX($A$5:$A$28) + 1,AH9)))</f>
        <v>1</v>
      </c>
      <c r="F12" s="27">
        <v>8</v>
      </c>
      <c r="G12" s="28">
        <v>8620</v>
      </c>
      <c r="H12" s="32">
        <f>IF(ISBLANK(G12),0,IF(ISBLANK(F11),0,IF(H11 = "D",MAX($A$5:$A$28) + 1,AL9)))</f>
        <v>1</v>
      </c>
      <c r="I12" s="27">
        <v>1</v>
      </c>
      <c r="J12" s="28">
        <v>8440</v>
      </c>
      <c r="K12" s="32">
        <f>IF(ISBLANK(J12),0,IF(ISBLANK(I11),0,IF(K11 = "D",MAX($A$5:$A$28) + 1,AP9)))</f>
        <v>2</v>
      </c>
      <c r="L12" s="27">
        <v>3</v>
      </c>
      <c r="M12" s="28">
        <v>2200</v>
      </c>
      <c r="N12" s="32">
        <f>IF(ISBLANK(M12),0,IF(ISBLANK(L11),0,IF(N11 = "D",MAX($A$5:$A$28) + 1,AT9)))</f>
        <v>10</v>
      </c>
      <c r="O12" s="163"/>
      <c r="P12" s="268"/>
      <c r="Q12" s="266"/>
      <c r="T12" s="270"/>
      <c r="U12" s="268"/>
      <c r="V12" s="266"/>
      <c r="W12" s="21"/>
      <c r="Y12" s="12">
        <f>O17</f>
        <v>36</v>
      </c>
      <c r="Z12" s="13">
        <f>P17</f>
        <v>16360</v>
      </c>
      <c r="AA12" s="8">
        <f t="shared" si="3"/>
        <v>11</v>
      </c>
      <c r="AB12" s="8">
        <f t="shared" si="4"/>
        <v>10</v>
      </c>
      <c r="AC12" s="8">
        <f t="shared" si="5"/>
        <v>11.0001</v>
      </c>
      <c r="AD12" s="24">
        <f t="shared" si="6"/>
        <v>11</v>
      </c>
      <c r="AE12" s="17">
        <f>D18</f>
        <v>5580</v>
      </c>
      <c r="AF12" s="18">
        <f>IF(D17="d",MAX($A$5:$A$28) +1,RANK(AE12,$AE$6:$AE$17,0))</f>
        <v>8</v>
      </c>
      <c r="AG12" s="8">
        <f t="shared" si="0"/>
        <v>1</v>
      </c>
      <c r="AH12" s="22">
        <f t="shared" si="7"/>
        <v>8</v>
      </c>
      <c r="AI12" s="17">
        <f>G18</f>
        <v>2660</v>
      </c>
      <c r="AJ12">
        <f>IF(F17="d",MAX($A$5:$A$28) +1,RANK(AI12,$AI$6:$AI$17,0))</f>
        <v>12</v>
      </c>
      <c r="AK12" s="8">
        <f t="shared" si="1"/>
        <v>1</v>
      </c>
      <c r="AL12" s="22">
        <f t="shared" si="8"/>
        <v>12</v>
      </c>
      <c r="AM12" s="17">
        <f>J18</f>
        <v>6680</v>
      </c>
      <c r="AN12" s="18">
        <f t="shared" si="2"/>
        <v>5</v>
      </c>
      <c r="AO12" s="8">
        <f t="shared" si="9"/>
        <v>1</v>
      </c>
      <c r="AP12" s="22">
        <f t="shared" si="10"/>
        <v>5</v>
      </c>
      <c r="AQ12" s="17">
        <f>M18</f>
        <v>1440</v>
      </c>
      <c r="AR12" s="18">
        <f>IF(M17="d",MAX($A$5:$A$28) +1,RANK(AQ12,$AQ$6:$AQ$17,0))</f>
        <v>11</v>
      </c>
      <c r="AS12" s="8">
        <f t="shared" si="11"/>
        <v>1</v>
      </c>
      <c r="AT12" s="22">
        <f t="shared" si="12"/>
        <v>11</v>
      </c>
      <c r="AU12" s="11">
        <f>T17</f>
        <v>121</v>
      </c>
      <c r="AV12" s="11">
        <f>U17</f>
        <v>84370</v>
      </c>
      <c r="AW12">
        <f t="shared" si="13"/>
        <v>8</v>
      </c>
      <c r="AX12">
        <f t="shared" si="14"/>
        <v>7</v>
      </c>
      <c r="AY12">
        <f t="shared" si="15"/>
        <v>8.0000699999999991</v>
      </c>
      <c r="AZ12">
        <f t="shared" si="16"/>
        <v>8</v>
      </c>
    </row>
    <row r="13" spans="1:52" ht="19.5" customHeight="1" x14ac:dyDescent="0.15">
      <c r="A13" s="171">
        <v>5</v>
      </c>
      <c r="B13" s="262" t="str">
        <f>'Zoznam tímov a pretekárov'!A11</f>
        <v>Hlohovec - Browvning</v>
      </c>
      <c r="C13" s="160" t="s">
        <v>75</v>
      </c>
      <c r="D13" s="264"/>
      <c r="E13" s="81"/>
      <c r="F13" s="160" t="s">
        <v>72</v>
      </c>
      <c r="G13" s="264"/>
      <c r="H13" s="81"/>
      <c r="I13" s="160" t="s">
        <v>74</v>
      </c>
      <c r="J13" s="264"/>
      <c r="K13" s="81"/>
      <c r="L13" s="160" t="s">
        <v>73</v>
      </c>
      <c r="M13" s="264"/>
      <c r="N13" s="81"/>
      <c r="O13" s="162">
        <f>SUM(E14+H14+K14+N14)</f>
        <v>25</v>
      </c>
      <c r="P13" s="267">
        <f>SUM(D14+G14+J14+M14)</f>
        <v>22960</v>
      </c>
      <c r="Q13" s="265">
        <f>AD10</f>
        <v>6</v>
      </c>
      <c r="T13" s="269">
        <f>O13+'družstvá 1.preteky'!O13+'družstvá 2.preteky'!O13+'12 družstiev Pretek č. 3'!O13</f>
        <v>77</v>
      </c>
      <c r="U13" s="267">
        <f>P13+'družstvá 1.preteky'!P13+'družstvá 2.preteky'!P13+'12 družstiev Pretek č. 3'!P13</f>
        <v>123870</v>
      </c>
      <c r="V13" s="265">
        <f>AZ10</f>
        <v>3</v>
      </c>
      <c r="W13" s="21"/>
      <c r="Y13" s="12">
        <f>O19</f>
        <v>15</v>
      </c>
      <c r="Z13" s="13">
        <f>P19</f>
        <v>29700</v>
      </c>
      <c r="AA13" s="8">
        <f t="shared" si="3"/>
        <v>2</v>
      </c>
      <c r="AB13" s="8">
        <f t="shared" si="4"/>
        <v>4</v>
      </c>
      <c r="AC13" s="8">
        <f t="shared" si="5"/>
        <v>2.0000399999999998</v>
      </c>
      <c r="AD13" s="24">
        <f t="shared" si="6"/>
        <v>2</v>
      </c>
      <c r="AE13" s="17">
        <f>D20</f>
        <v>9780</v>
      </c>
      <c r="AF13" s="18">
        <f>IF(D19="d",MAX($A$5:$A$28) +1,RANK(AE13,$AE$6:$AE$17,0))</f>
        <v>3</v>
      </c>
      <c r="AG13" s="8">
        <f t="shared" si="0"/>
        <v>1</v>
      </c>
      <c r="AH13" s="22">
        <f t="shared" si="7"/>
        <v>3</v>
      </c>
      <c r="AI13" s="17">
        <f>G20</f>
        <v>5160</v>
      </c>
      <c r="AJ13">
        <f>IF(F19="d",MAX($A$5:$A$28) +1,RANK(AI13,$AI$6:$AI$17,0))</f>
        <v>4</v>
      </c>
      <c r="AK13" s="8">
        <f t="shared" si="1"/>
        <v>1</v>
      </c>
      <c r="AL13" s="22">
        <f t="shared" si="8"/>
        <v>4</v>
      </c>
      <c r="AM13" s="17">
        <f>J20</f>
        <v>7320</v>
      </c>
      <c r="AN13" s="18">
        <f t="shared" si="2"/>
        <v>4</v>
      </c>
      <c r="AO13" s="8">
        <f t="shared" si="9"/>
        <v>1</v>
      </c>
      <c r="AP13" s="22">
        <f t="shared" si="10"/>
        <v>4</v>
      </c>
      <c r="AQ13" s="17">
        <f>M20</f>
        <v>7440</v>
      </c>
      <c r="AR13" s="18">
        <f>IF(M19="d",MAX($A$5:$A$28) +1,RANK(AQ13,$AQ$6:$AQ$17,0))</f>
        <v>4</v>
      </c>
      <c r="AS13" s="8">
        <f t="shared" si="11"/>
        <v>1</v>
      </c>
      <c r="AT13" s="22">
        <f t="shared" si="12"/>
        <v>4</v>
      </c>
      <c r="AU13" s="11">
        <f>T19</f>
        <v>61</v>
      </c>
      <c r="AV13" s="11">
        <f>U19</f>
        <v>131230</v>
      </c>
      <c r="AW13">
        <f t="shared" si="13"/>
        <v>2</v>
      </c>
      <c r="AX13">
        <f t="shared" si="14"/>
        <v>2</v>
      </c>
      <c r="AY13">
        <f t="shared" si="15"/>
        <v>2.0000200000000001</v>
      </c>
      <c r="AZ13">
        <f t="shared" si="16"/>
        <v>2</v>
      </c>
    </row>
    <row r="14" spans="1:52" ht="19.5" customHeight="1" thickBot="1" x14ac:dyDescent="0.2">
      <c r="A14" s="171"/>
      <c r="B14" s="263"/>
      <c r="C14" s="27">
        <v>8</v>
      </c>
      <c r="D14" s="28">
        <v>7220</v>
      </c>
      <c r="E14" s="32">
        <f>IF(ISBLANK(D14),0,IF(ISBLANK(C13),0,IF(E13 = "D",MAX($A$5:$A$28) + 1,AH10)))</f>
        <v>7</v>
      </c>
      <c r="F14" s="27">
        <v>12</v>
      </c>
      <c r="G14" s="28">
        <v>3760</v>
      </c>
      <c r="H14" s="32">
        <f>IF(ISBLANK(G14),0,IF(ISBLANK(F13),0,IF(H13 = "D",MAX($A$5:$A$28) + 1,AL10)))</f>
        <v>8</v>
      </c>
      <c r="I14" s="27">
        <v>12</v>
      </c>
      <c r="J14" s="28">
        <v>7400</v>
      </c>
      <c r="K14" s="32">
        <f>IF(ISBLANK(J14),0,IF(ISBLANK(I13),0,IF(K13 = "D",MAX($A$5:$A$28) + 1,AP10)))</f>
        <v>3</v>
      </c>
      <c r="L14" s="27">
        <v>7</v>
      </c>
      <c r="M14" s="28">
        <v>4580</v>
      </c>
      <c r="N14" s="32">
        <f>IF(ISBLANK(M14),0,IF(ISBLANK(L13),0,IF(N13 = "D",MAX($A$5:$A$28) + 1,AT10)))</f>
        <v>7</v>
      </c>
      <c r="O14" s="163"/>
      <c r="P14" s="268"/>
      <c r="Q14" s="266"/>
      <c r="T14" s="270"/>
      <c r="U14" s="268"/>
      <c r="V14" s="266"/>
      <c r="W14" s="21"/>
      <c r="Y14" s="12">
        <f>O21</f>
        <v>29</v>
      </c>
      <c r="Z14" s="13">
        <f>P21</f>
        <v>21760</v>
      </c>
      <c r="AA14" s="8">
        <f t="shared" si="3"/>
        <v>8</v>
      </c>
      <c r="AB14" s="8">
        <f t="shared" si="4"/>
        <v>7</v>
      </c>
      <c r="AC14" s="8">
        <f t="shared" si="5"/>
        <v>8.0000699999999991</v>
      </c>
      <c r="AD14" s="24">
        <f t="shared" si="6"/>
        <v>8</v>
      </c>
      <c r="AE14" s="17">
        <f>D22</f>
        <v>4120</v>
      </c>
      <c r="AF14" s="18">
        <f>IF(D21="d",MAX($A$5:$A$28) +1,RANK(AE14,$AE$6:$AE$17,0))</f>
        <v>10</v>
      </c>
      <c r="AG14" s="8">
        <f t="shared" si="0"/>
        <v>1</v>
      </c>
      <c r="AH14" s="22">
        <f t="shared" si="7"/>
        <v>10</v>
      </c>
      <c r="AI14" s="17">
        <f>G22</f>
        <v>3200</v>
      </c>
      <c r="AJ14">
        <f>IF(F21="d",MAX($A$5:$A$28) +1,RANK(AI14,$AI$6:$AI$17,0))</f>
        <v>9</v>
      </c>
      <c r="AK14" s="8">
        <f t="shared" si="1"/>
        <v>1</v>
      </c>
      <c r="AL14" s="22">
        <f t="shared" si="8"/>
        <v>9</v>
      </c>
      <c r="AM14" s="17">
        <f>J22</f>
        <v>5900</v>
      </c>
      <c r="AN14" s="18">
        <f t="shared" si="2"/>
        <v>7</v>
      </c>
      <c r="AO14" s="8">
        <f t="shared" si="9"/>
        <v>1</v>
      </c>
      <c r="AP14" s="22">
        <f t="shared" si="10"/>
        <v>7</v>
      </c>
      <c r="AQ14" s="17">
        <f>M22</f>
        <v>8540</v>
      </c>
      <c r="AR14" s="18">
        <f>IF(M21="d",MAX($A$5:$A$28) +1,RANK(AQ14,$AQ$6:$AQ$17,0))</f>
        <v>3</v>
      </c>
      <c r="AS14" s="8">
        <f t="shared" si="11"/>
        <v>1</v>
      </c>
      <c r="AT14" s="22">
        <f>IF(AS14 &gt; 1,IF(MOD(AS14,2) = 0,(AR14*AS14+AS14-1)/AS14,(AR14*AS14+AS14)/AS14),IF(AS14=1,AR14,(AR14*AS14+AS14-1)/AS14))</f>
        <v>3</v>
      </c>
      <c r="AU14" s="11">
        <f>T21</f>
        <v>93</v>
      </c>
      <c r="AV14" s="11">
        <f>U21</f>
        <v>105820</v>
      </c>
      <c r="AW14">
        <f t="shared" si="13"/>
        <v>5</v>
      </c>
      <c r="AX14">
        <f t="shared" si="14"/>
        <v>5</v>
      </c>
      <c r="AY14">
        <f t="shared" si="15"/>
        <v>5.0000499999999999</v>
      </c>
      <c r="AZ14">
        <f t="shared" si="16"/>
        <v>5</v>
      </c>
    </row>
    <row r="15" spans="1:52" ht="19.5" customHeight="1" x14ac:dyDescent="0.15">
      <c r="A15" s="156">
        <v>6</v>
      </c>
      <c r="B15" s="262" t="str">
        <f>'Zoznam tímov a pretekárov'!A13</f>
        <v>Košice A</v>
      </c>
      <c r="C15" s="160" t="s">
        <v>120</v>
      </c>
      <c r="D15" s="264"/>
      <c r="E15" s="81"/>
      <c r="F15" s="160" t="s">
        <v>78</v>
      </c>
      <c r="G15" s="264"/>
      <c r="H15" s="81"/>
      <c r="I15" s="160" t="s">
        <v>99</v>
      </c>
      <c r="J15" s="264"/>
      <c r="K15" s="81"/>
      <c r="L15" s="160" t="s">
        <v>77</v>
      </c>
      <c r="M15" s="264"/>
      <c r="N15" s="81"/>
      <c r="O15" s="162">
        <f>SUM(E16+H16+K16+N16)</f>
        <v>34</v>
      </c>
      <c r="P15" s="267">
        <f>SUM(D16+G16+J16+M16)</f>
        <v>14280</v>
      </c>
      <c r="Q15" s="265">
        <f>AD11</f>
        <v>10</v>
      </c>
      <c r="T15" s="269">
        <f>O15+'družstvá 1.preteky'!O15+'družstvá 2.preteky'!O15+'12 družstiev Pretek č. 3'!O15</f>
        <v>155</v>
      </c>
      <c r="U15" s="267">
        <f>P15+'družstvá 1.preteky'!P15+'družstvá 2.preteky'!P15+'12 družstiev Pretek č. 3'!P15</f>
        <v>49160</v>
      </c>
      <c r="V15" s="265">
        <f>AZ11</f>
        <v>12</v>
      </c>
      <c r="Y15" s="12">
        <f>O23</f>
        <v>45</v>
      </c>
      <c r="Z15" s="13">
        <f>P23</f>
        <v>8340</v>
      </c>
      <c r="AA15" s="8">
        <f t="shared" si="3"/>
        <v>12</v>
      </c>
      <c r="AB15" s="8">
        <f t="shared" si="4"/>
        <v>12</v>
      </c>
      <c r="AC15" s="8">
        <f t="shared" si="5"/>
        <v>12.000120000000001</v>
      </c>
      <c r="AD15" s="24">
        <f t="shared" si="6"/>
        <v>12</v>
      </c>
      <c r="AE15" s="17">
        <f>D24</f>
        <v>3620</v>
      </c>
      <c r="AF15" s="18">
        <f>IF(D23="d",MAX($A$5:$A$28) +1,RANK(AE15,$AE$6:$AE$17,0))</f>
        <v>11</v>
      </c>
      <c r="AG15" s="8">
        <f t="shared" si="0"/>
        <v>1</v>
      </c>
      <c r="AH15" s="22">
        <f t="shared" si="7"/>
        <v>11</v>
      </c>
      <c r="AI15" s="17">
        <f>G24</f>
        <v>3120</v>
      </c>
      <c r="AJ15">
        <f>IF(F23="d",MAX($A$5:$A$28) +1,RANK(AI15,$AI$6:$AI$17,0))</f>
        <v>10</v>
      </c>
      <c r="AK15" s="8">
        <f t="shared" si="1"/>
        <v>1</v>
      </c>
      <c r="AL15" s="22">
        <f t="shared" si="8"/>
        <v>10</v>
      </c>
      <c r="AM15" s="17">
        <f>J24</f>
        <v>1060</v>
      </c>
      <c r="AN15" s="18">
        <f t="shared" si="2"/>
        <v>12</v>
      </c>
      <c r="AO15" s="8">
        <f t="shared" si="9"/>
        <v>1</v>
      </c>
      <c r="AP15" s="22">
        <f t="shared" si="10"/>
        <v>12</v>
      </c>
      <c r="AQ15" s="17">
        <f>M24</f>
        <v>540</v>
      </c>
      <c r="AR15" s="18">
        <f>IF(M23="d",MAX($A$5:$A$28) +1,RANK(AQ15,$AQ$6:$AQ$17,0))</f>
        <v>12</v>
      </c>
      <c r="AS15" s="8">
        <f t="shared" si="11"/>
        <v>1</v>
      </c>
      <c r="AT15" s="22">
        <f t="shared" si="12"/>
        <v>12</v>
      </c>
      <c r="AU15" s="11">
        <f>T23</f>
        <v>144</v>
      </c>
      <c r="AV15" s="11">
        <f>U23</f>
        <v>58820</v>
      </c>
      <c r="AW15">
        <f t="shared" si="13"/>
        <v>11</v>
      </c>
      <c r="AX15">
        <f t="shared" si="14"/>
        <v>11</v>
      </c>
      <c r="AY15">
        <f t="shared" si="15"/>
        <v>11.000109999999999</v>
      </c>
      <c r="AZ15">
        <f t="shared" si="16"/>
        <v>11</v>
      </c>
    </row>
    <row r="16" spans="1:52" ht="19.5" customHeight="1" thickBot="1" x14ac:dyDescent="0.2">
      <c r="A16" s="157"/>
      <c r="B16" s="263"/>
      <c r="C16" s="27">
        <v>5</v>
      </c>
      <c r="D16" s="28">
        <v>1940</v>
      </c>
      <c r="E16" s="32">
        <f>IF(ISBLANK(D16),0,IF(ISBLANK(C15),0,IF(E15 = "D",MAX($A$5:$A$28) + 1,AH11)))</f>
        <v>12</v>
      </c>
      <c r="F16" s="27">
        <v>6</v>
      </c>
      <c r="G16" s="28">
        <v>4280</v>
      </c>
      <c r="H16" s="32">
        <f>IF(ISBLANK(G16),0,IF(ISBLANK(F15),0,IF(H15 = "D",MAX($A$5:$A$28) + 1,AL11)))</f>
        <v>6</v>
      </c>
      <c r="I16" s="27">
        <v>10</v>
      </c>
      <c r="J16" s="28">
        <v>4660</v>
      </c>
      <c r="K16" s="32">
        <f>IF(ISBLANK(J16),0,IF(ISBLANK(I15),0,IF(K15 = "D",MAX($A$5:$A$28) + 1,AP11)))</f>
        <v>8</v>
      </c>
      <c r="L16" s="27">
        <v>5</v>
      </c>
      <c r="M16" s="28">
        <v>3400</v>
      </c>
      <c r="N16" s="32">
        <f>IF(ISBLANK(M16),0,IF(ISBLANK(L15),0,IF(N15 = "D",MAX($A$5:$A$28) + 1,AT11)))</f>
        <v>8</v>
      </c>
      <c r="O16" s="163"/>
      <c r="P16" s="268"/>
      <c r="Q16" s="266"/>
      <c r="T16" s="270"/>
      <c r="U16" s="268"/>
      <c r="V16" s="266"/>
      <c r="Y16" s="12">
        <f>O25</f>
        <v>31</v>
      </c>
      <c r="Z16" s="13">
        <f>P25</f>
        <v>17680</v>
      </c>
      <c r="AA16" s="8">
        <f t="shared" si="3"/>
        <v>9</v>
      </c>
      <c r="AB16" s="8">
        <f t="shared" si="4"/>
        <v>9</v>
      </c>
      <c r="AC16" s="8">
        <f t="shared" si="5"/>
        <v>9.0000900000000001</v>
      </c>
      <c r="AD16" s="24">
        <f t="shared" si="6"/>
        <v>9</v>
      </c>
      <c r="AE16" s="17">
        <f>D26</f>
        <v>5520</v>
      </c>
      <c r="AF16" s="18">
        <f>IF(D25="d",MAX($A$5:$A$28) +1,RANK(AE16,$AE$6:$AE$17,0))</f>
        <v>9</v>
      </c>
      <c r="AG16" s="8">
        <f t="shared" si="0"/>
        <v>1</v>
      </c>
      <c r="AH16" s="22">
        <f t="shared" si="7"/>
        <v>9</v>
      </c>
      <c r="AI16" s="17">
        <f>G26</f>
        <v>4000</v>
      </c>
      <c r="AJ16">
        <f>IF(F25="d",MAX($A$5:$A$28) +1,RANK(AI16,$AI$6:$AI$17,0))</f>
        <v>7</v>
      </c>
      <c r="AK16" s="8">
        <f t="shared" si="1"/>
        <v>1</v>
      </c>
      <c r="AL16" s="22">
        <f t="shared" si="8"/>
        <v>7</v>
      </c>
      <c r="AM16" s="17">
        <f>J26</f>
        <v>2520</v>
      </c>
      <c r="AN16" s="18">
        <f t="shared" si="2"/>
        <v>9</v>
      </c>
      <c r="AO16" s="8">
        <f t="shared" si="9"/>
        <v>1</v>
      </c>
      <c r="AP16" s="22">
        <f t="shared" si="10"/>
        <v>9</v>
      </c>
      <c r="AQ16" s="17">
        <f>M26</f>
        <v>5640</v>
      </c>
      <c r="AR16" s="18">
        <f>IF(M25="d",MAX($A$5:$A$28) +1,RANK(AQ16,$AQ$6:$AQ$17,0))</f>
        <v>6</v>
      </c>
      <c r="AS16" s="8">
        <f t="shared" si="11"/>
        <v>1</v>
      </c>
      <c r="AT16" s="22">
        <f t="shared" si="12"/>
        <v>6</v>
      </c>
      <c r="AU16" s="11">
        <f>T25</f>
        <v>131</v>
      </c>
      <c r="AV16" s="11">
        <f>U25</f>
        <v>62950</v>
      </c>
      <c r="AW16">
        <f t="shared" si="13"/>
        <v>9</v>
      </c>
      <c r="AX16">
        <f t="shared" si="14"/>
        <v>10</v>
      </c>
      <c r="AY16">
        <f t="shared" si="15"/>
        <v>9.0000999999999998</v>
      </c>
      <c r="AZ16">
        <f t="shared" si="16"/>
        <v>9</v>
      </c>
    </row>
    <row r="17" spans="1:52" ht="19.5" customHeight="1" thickBot="1" x14ac:dyDescent="0.2">
      <c r="A17" s="171">
        <v>7</v>
      </c>
      <c r="B17" s="262" t="str">
        <f>'Zoznam tímov a pretekárov'!A15</f>
        <v>Dolný Kubín - Robinson</v>
      </c>
      <c r="C17" s="160" t="s">
        <v>83</v>
      </c>
      <c r="D17" s="264"/>
      <c r="E17" s="81"/>
      <c r="F17" s="160" t="s">
        <v>121</v>
      </c>
      <c r="G17" s="264"/>
      <c r="H17" s="81"/>
      <c r="I17" s="160" t="s">
        <v>82</v>
      </c>
      <c r="J17" s="264"/>
      <c r="K17" s="81"/>
      <c r="L17" s="160" t="s">
        <v>80</v>
      </c>
      <c r="M17" s="264"/>
      <c r="N17" s="81"/>
      <c r="O17" s="162">
        <f>SUM(E18+H18+K18+N18)</f>
        <v>36</v>
      </c>
      <c r="P17" s="267">
        <f>SUM(D18+G18+J18+M18)</f>
        <v>16360</v>
      </c>
      <c r="Q17" s="265">
        <f>AD12</f>
        <v>11</v>
      </c>
      <c r="T17" s="269">
        <f>O17+'družstvá 1.preteky'!O17+'družstvá 2.preteky'!O17+'12 družstiev Pretek č. 3'!O17</f>
        <v>121</v>
      </c>
      <c r="U17" s="267">
        <f>P17+'družstvá 1.preteky'!P17+'družstvá 2.preteky'!P17+'12 družstiev Pretek č. 3'!P17</f>
        <v>84370</v>
      </c>
      <c r="V17" s="265">
        <f>AZ12</f>
        <v>8</v>
      </c>
      <c r="Y17" s="14">
        <f>O27</f>
        <v>20</v>
      </c>
      <c r="Z17" s="15">
        <f>P27</f>
        <v>25000</v>
      </c>
      <c r="AA17" s="16">
        <f t="shared" si="3"/>
        <v>5</v>
      </c>
      <c r="AB17" s="16">
        <f t="shared" si="4"/>
        <v>5</v>
      </c>
      <c r="AC17" s="16">
        <f t="shared" si="5"/>
        <v>5.0000499999999999</v>
      </c>
      <c r="AD17" s="25">
        <f t="shared" si="6"/>
        <v>5</v>
      </c>
      <c r="AE17" s="19">
        <f>D28</f>
        <v>8400</v>
      </c>
      <c r="AF17" s="18">
        <f>IF(D27="d",MAX($A$5:$A$28) +1,RANK(AE17,$AE$6:$AE$17,0))</f>
        <v>5</v>
      </c>
      <c r="AG17" s="16">
        <f t="shared" si="0"/>
        <v>1</v>
      </c>
      <c r="AH17" s="23">
        <f t="shared" si="7"/>
        <v>5</v>
      </c>
      <c r="AI17" s="19">
        <f>G28</f>
        <v>6000</v>
      </c>
      <c r="AJ17" s="20">
        <f>IF(F27="d",MAX($A$5:$A$28) +1,RANK(AI17,$AI$6:$AI$17,0))</f>
        <v>3</v>
      </c>
      <c r="AK17" s="16">
        <f t="shared" si="1"/>
        <v>1</v>
      </c>
      <c r="AL17" s="23">
        <f t="shared" si="8"/>
        <v>3</v>
      </c>
      <c r="AM17" s="19">
        <f>J28</f>
        <v>1080</v>
      </c>
      <c r="AN17" s="18">
        <f t="shared" si="2"/>
        <v>11</v>
      </c>
      <c r="AO17" s="16">
        <f t="shared" si="9"/>
        <v>1</v>
      </c>
      <c r="AP17" s="23">
        <f t="shared" si="10"/>
        <v>11</v>
      </c>
      <c r="AQ17" s="19">
        <f>M28</f>
        <v>9520</v>
      </c>
      <c r="AR17" s="18">
        <f>IF(M27="d",MAX($A$5:$A$28) +1,RANK(AQ17,$AQ$6:$AQ$17,0))</f>
        <v>1</v>
      </c>
      <c r="AS17" s="16">
        <f t="shared" si="11"/>
        <v>1</v>
      </c>
      <c r="AT17" s="23">
        <f t="shared" si="12"/>
        <v>1</v>
      </c>
      <c r="AU17" s="11">
        <f>T27</f>
        <v>113</v>
      </c>
      <c r="AV17" s="11">
        <f>U27</f>
        <v>76970</v>
      </c>
      <c r="AW17">
        <f t="shared" si="13"/>
        <v>7</v>
      </c>
      <c r="AX17">
        <f t="shared" si="14"/>
        <v>8</v>
      </c>
      <c r="AY17">
        <f t="shared" si="15"/>
        <v>7.0000799999999996</v>
      </c>
      <c r="AZ17">
        <f t="shared" si="16"/>
        <v>7</v>
      </c>
    </row>
    <row r="18" spans="1:52" ht="19.5" customHeight="1" thickBot="1" x14ac:dyDescent="0.2">
      <c r="A18" s="171"/>
      <c r="B18" s="263"/>
      <c r="C18" s="27">
        <v>11</v>
      </c>
      <c r="D18" s="28">
        <v>5580</v>
      </c>
      <c r="E18" s="32">
        <f>IF(ISBLANK(D18),0,IF(ISBLANK(C17),0,IF(E17 = "D",MAX($A$5:$A$28) + 1,AH12)))</f>
        <v>8</v>
      </c>
      <c r="F18" s="27">
        <v>4</v>
      </c>
      <c r="G18" s="28">
        <v>2660</v>
      </c>
      <c r="H18" s="32">
        <f>IF(ISBLANK(G18),0,IF(ISBLANK(F17),0,IF(H17 = "D",MAX($A$5:$A$28) + 1,AL12)))</f>
        <v>12</v>
      </c>
      <c r="I18" s="27">
        <v>5</v>
      </c>
      <c r="J18" s="28">
        <v>6680</v>
      </c>
      <c r="K18" s="32">
        <f>IF(ISBLANK(J18),0,IF(ISBLANK(I17),0,IF(K17 = "D",MAX($A$5:$A$28) + 1,AP12)))</f>
        <v>5</v>
      </c>
      <c r="L18" s="27">
        <v>4</v>
      </c>
      <c r="M18" s="28">
        <v>1440</v>
      </c>
      <c r="N18" s="32">
        <f>IF(ISBLANK(M18),0,IF(ISBLANK(L17),0,IF(N17 = "D",MAX($A$5:$A$28) + 1,AT12)))</f>
        <v>11</v>
      </c>
      <c r="O18" s="163"/>
      <c r="P18" s="268"/>
      <c r="Q18" s="266"/>
      <c r="T18" s="270"/>
      <c r="U18" s="268"/>
      <c r="V18" s="266"/>
      <c r="AF18" s="10"/>
      <c r="AJ18" s="29"/>
      <c r="AK18" s="30"/>
      <c r="AL18" s="31"/>
    </row>
    <row r="19" spans="1:52" ht="19.5" customHeight="1" thickBot="1" x14ac:dyDescent="0.2">
      <c r="A19" s="156">
        <v>8</v>
      </c>
      <c r="B19" s="262" t="str">
        <f>'Zoznam tímov a pretekárov'!A17</f>
        <v>Nová Baňa - Masterfish</v>
      </c>
      <c r="C19" s="160" t="s">
        <v>84</v>
      </c>
      <c r="D19" s="264"/>
      <c r="E19" s="81"/>
      <c r="F19" s="160" t="s">
        <v>86</v>
      </c>
      <c r="G19" s="264"/>
      <c r="H19" s="81"/>
      <c r="I19" s="160" t="s">
        <v>108</v>
      </c>
      <c r="J19" s="264"/>
      <c r="K19" s="81"/>
      <c r="L19" s="160" t="s">
        <v>85</v>
      </c>
      <c r="M19" s="264"/>
      <c r="N19" s="81"/>
      <c r="O19" s="162">
        <f>SUM(E20+H20+K20+N20)</f>
        <v>15</v>
      </c>
      <c r="P19" s="267">
        <f>SUM(D20+G20+J20+M20)</f>
        <v>29700</v>
      </c>
      <c r="Q19" s="265">
        <f>AD13</f>
        <v>2</v>
      </c>
      <c r="T19" s="269">
        <f>O19+'družstvá 1.preteky'!O19+'družstvá 2.preteky'!O19+'12 družstiev Pretek č. 3'!O19</f>
        <v>61</v>
      </c>
      <c r="U19" s="267">
        <f>P19+'družstvá 1.preteky'!P19+'družstvá 2.preteky'!P19+'12 družstiev Pretek č. 3'!P19</f>
        <v>131230</v>
      </c>
      <c r="V19" s="265">
        <f>AZ13</f>
        <v>2</v>
      </c>
      <c r="AF19" s="10"/>
      <c r="AP19" s="21" t="s">
        <v>26</v>
      </c>
      <c r="AQ19" s="9" t="str">
        <f>IF(C5 = "D","0"," ")</f>
        <v xml:space="preserve"> </v>
      </c>
    </row>
    <row r="20" spans="1:52" ht="19.5" customHeight="1" thickBot="1" x14ac:dyDescent="0.2">
      <c r="A20" s="157"/>
      <c r="B20" s="263"/>
      <c r="C20" s="27">
        <v>3</v>
      </c>
      <c r="D20" s="28">
        <v>9780</v>
      </c>
      <c r="E20" s="32">
        <f>IF(ISBLANK(D20),0,IF(ISBLANK(C19),0,IF(E19 = "D",MAX($A$5:$A$28) + 1,AH13)))</f>
        <v>3</v>
      </c>
      <c r="F20" s="27">
        <v>9</v>
      </c>
      <c r="G20" s="28">
        <v>5160</v>
      </c>
      <c r="H20" s="32">
        <f>IF(ISBLANK(G20),0,IF(ISBLANK(F19),0,IF(H19 = "D",MAX($A$5:$A$28) + 1,AL13)))</f>
        <v>4</v>
      </c>
      <c r="I20" s="27">
        <v>9</v>
      </c>
      <c r="J20" s="28">
        <v>7320</v>
      </c>
      <c r="K20" s="32">
        <f>IF(ISBLANK(J20),0,IF(ISBLANK(I19),0,IF(K19 = "D",MAX($A$5:$A$28) + 1,AP13)))</f>
        <v>4</v>
      </c>
      <c r="L20" s="27">
        <v>8</v>
      </c>
      <c r="M20" s="28">
        <v>7440</v>
      </c>
      <c r="N20" s="32">
        <f>IF(ISBLANK(M20),0,IF(ISBLANK(L19),0,IF(N19 = "D",MAX($A$5:$A$28) + 1,AT13)))</f>
        <v>4</v>
      </c>
      <c r="O20" s="163"/>
      <c r="P20" s="268"/>
      <c r="Q20" s="266"/>
      <c r="T20" s="270"/>
      <c r="U20" s="268"/>
      <c r="V20" s="266"/>
      <c r="AF20" s="10"/>
      <c r="AP20" s="21" t="s">
        <v>27</v>
      </c>
    </row>
    <row r="21" spans="1:52" ht="19.5" customHeight="1" x14ac:dyDescent="0.15">
      <c r="A21" s="156">
        <v>9</v>
      </c>
      <c r="B21" s="262" t="str">
        <f>'Zoznam tímov a pretekárov'!A19</f>
        <v>Dunajská Streda - Golden feeder team</v>
      </c>
      <c r="C21" s="160" t="s">
        <v>54</v>
      </c>
      <c r="D21" s="264"/>
      <c r="E21" s="81"/>
      <c r="F21" s="160" t="s">
        <v>55</v>
      </c>
      <c r="G21" s="264"/>
      <c r="H21" s="81"/>
      <c r="I21" s="160" t="s">
        <v>53</v>
      </c>
      <c r="J21" s="264"/>
      <c r="K21" s="81"/>
      <c r="L21" s="160" t="s">
        <v>52</v>
      </c>
      <c r="M21" s="264"/>
      <c r="N21" s="81"/>
      <c r="O21" s="162">
        <f>SUM(E22+H22+K22+N22)</f>
        <v>29</v>
      </c>
      <c r="P21" s="267">
        <f>SUM(D22+G22+J22+M22)</f>
        <v>21760</v>
      </c>
      <c r="Q21" s="265">
        <f>AD14</f>
        <v>8</v>
      </c>
      <c r="T21" s="269">
        <f>O21+'družstvá 1.preteky'!O21+'družstvá 2.preteky'!O21+'12 družstiev Pretek č. 3'!O21</f>
        <v>93</v>
      </c>
      <c r="U21" s="267">
        <f>P21+'družstvá 1.preteky'!P21+'družstvá 2.preteky'!P21+'12 družstiev Pretek č. 3'!P21</f>
        <v>105820</v>
      </c>
      <c r="V21" s="265">
        <f>AZ14</f>
        <v>5</v>
      </c>
      <c r="AF21" s="10"/>
    </row>
    <row r="22" spans="1:52" ht="19.5" customHeight="1" thickBot="1" x14ac:dyDescent="0.2">
      <c r="A22" s="157"/>
      <c r="B22" s="263"/>
      <c r="C22" s="27">
        <v>6</v>
      </c>
      <c r="D22" s="28">
        <v>4120</v>
      </c>
      <c r="E22" s="32">
        <f>IF(ISBLANK(D22),0,IF(ISBLANK(C21),0,IF(E21 = "D",MAX($A$5:$A$28) + 1,AH14)))</f>
        <v>10</v>
      </c>
      <c r="F22" s="27">
        <v>3</v>
      </c>
      <c r="G22" s="28">
        <v>3200</v>
      </c>
      <c r="H22" s="32">
        <f>IF(ISBLANK(G22),0,IF(ISBLANK(F21),0,IF(H21 = "D",MAX($A$5:$A$28) + 1,AL14)))</f>
        <v>9</v>
      </c>
      <c r="I22" s="27">
        <v>11</v>
      </c>
      <c r="J22" s="28">
        <v>5900</v>
      </c>
      <c r="K22" s="32">
        <f>IF(ISBLANK(J22),0,IF(ISBLANK(I21),0,IF(K21 = "D",MAX($A$5:$A$28) + 1,AP14)))</f>
        <v>7</v>
      </c>
      <c r="L22" s="27">
        <v>1</v>
      </c>
      <c r="M22" s="28">
        <v>8540</v>
      </c>
      <c r="N22" s="32">
        <f>IF(ISBLANK(M22),0,IF(ISBLANK(L21),0,IF(N21 = "D",MAX($A$5:$A$28) + 1,AT14)))</f>
        <v>3</v>
      </c>
      <c r="O22" s="163"/>
      <c r="P22" s="268"/>
      <c r="Q22" s="266"/>
      <c r="T22" s="270"/>
      <c r="U22" s="268"/>
      <c r="V22" s="266"/>
      <c r="AF22" s="10"/>
    </row>
    <row r="23" spans="1:52" ht="19.5" customHeight="1" x14ac:dyDescent="0.15">
      <c r="A23" s="171">
        <v>10</v>
      </c>
      <c r="B23" s="262" t="str">
        <f>'Zoznam tímov a pretekárov'!A21</f>
        <v>Košice C - Sensas</v>
      </c>
      <c r="C23" s="160" t="s">
        <v>89</v>
      </c>
      <c r="D23" s="264"/>
      <c r="E23" s="81"/>
      <c r="F23" s="160" t="s">
        <v>87</v>
      </c>
      <c r="G23" s="264"/>
      <c r="H23" s="81"/>
      <c r="I23" s="160" t="s">
        <v>88</v>
      </c>
      <c r="J23" s="264"/>
      <c r="K23" s="81"/>
      <c r="L23" s="160" t="s">
        <v>90</v>
      </c>
      <c r="M23" s="264"/>
      <c r="N23" s="81"/>
      <c r="O23" s="162">
        <f>SUM(E24+H24+K24+N24)</f>
        <v>45</v>
      </c>
      <c r="P23" s="267">
        <f>SUM(D24+G24+J24+M24)</f>
        <v>8340</v>
      </c>
      <c r="Q23" s="265">
        <f>AD15</f>
        <v>12</v>
      </c>
      <c r="T23" s="269">
        <f>O23+'družstvá 1.preteky'!O23+'družstvá 2.preteky'!O23+'12 družstiev Pretek č. 3'!O23</f>
        <v>144</v>
      </c>
      <c r="U23" s="267">
        <f>P23+'družstvá 1.preteky'!P23+'družstvá 2.preteky'!P23+'12 družstiev Pretek č. 3'!P23</f>
        <v>58820</v>
      </c>
      <c r="V23" s="265">
        <f>AZ15</f>
        <v>11</v>
      </c>
      <c r="AF23" s="10"/>
    </row>
    <row r="24" spans="1:52" ht="19.5" customHeight="1" thickBot="1" x14ac:dyDescent="0.2">
      <c r="A24" s="171"/>
      <c r="B24" s="263"/>
      <c r="C24" s="27">
        <v>10</v>
      </c>
      <c r="D24" s="28">
        <v>3620</v>
      </c>
      <c r="E24" s="32">
        <f>IF(ISBLANK(D24),0,IF(ISBLANK(C23),0,IF(E23 = "D",MAX($A$5:$A$28) + 1,AH15)))</f>
        <v>11</v>
      </c>
      <c r="F24" s="27">
        <v>10</v>
      </c>
      <c r="G24" s="28">
        <v>3120</v>
      </c>
      <c r="H24" s="32">
        <f>IF(ISBLANK(G24),0,IF(ISBLANK(F23),0,IF(H23 = "D",MAX($A$5:$A$28) + 1,AL15)))</f>
        <v>10</v>
      </c>
      <c r="I24" s="27">
        <v>2</v>
      </c>
      <c r="J24" s="28">
        <v>1060</v>
      </c>
      <c r="K24" s="32">
        <f>IF(ISBLANK(J24),0,IF(ISBLANK(I23),0,IF(K23 = "D",MAX($A$5:$A$28) + 1,AP15)))</f>
        <v>12</v>
      </c>
      <c r="L24" s="27">
        <v>2</v>
      </c>
      <c r="M24" s="28">
        <v>540</v>
      </c>
      <c r="N24" s="32">
        <f>IF(ISBLANK(M24),0,IF(ISBLANK(L23),0,IF(N23 = "D",MAX($A$5:$A$28) + 1,AT15)))</f>
        <v>12</v>
      </c>
      <c r="O24" s="163"/>
      <c r="P24" s="268"/>
      <c r="Q24" s="266"/>
      <c r="T24" s="270"/>
      <c r="U24" s="268"/>
      <c r="V24" s="266"/>
      <c r="AF24" s="10"/>
    </row>
    <row r="25" spans="1:52" ht="19.5" customHeight="1" x14ac:dyDescent="0.15">
      <c r="A25" s="156">
        <v>11</v>
      </c>
      <c r="B25" s="262" t="str">
        <f>'Zoznam tímov a pretekárov'!A23</f>
        <v>Trebišov</v>
      </c>
      <c r="C25" s="160" t="s">
        <v>92</v>
      </c>
      <c r="D25" s="264"/>
      <c r="E25" s="81"/>
      <c r="F25" s="160" t="s">
        <v>56</v>
      </c>
      <c r="G25" s="264"/>
      <c r="H25" s="81"/>
      <c r="I25" s="160" t="s">
        <v>93</v>
      </c>
      <c r="J25" s="264"/>
      <c r="K25" s="81"/>
      <c r="L25" s="160" t="s">
        <v>91</v>
      </c>
      <c r="M25" s="264"/>
      <c r="N25" s="81"/>
      <c r="O25" s="162">
        <f>SUM(E26+H26+K26+N26)</f>
        <v>31</v>
      </c>
      <c r="P25" s="267">
        <f>SUM(D26+G26+J26+M26)</f>
        <v>17680</v>
      </c>
      <c r="Q25" s="265">
        <f>AD16</f>
        <v>9</v>
      </c>
      <c r="T25" s="269">
        <f>O25+'družstvá 1.preteky'!O25+'družstvá 2.preteky'!O25+'12 družstiev Pretek č. 3'!O25</f>
        <v>131</v>
      </c>
      <c r="U25" s="267">
        <f>P25+'družstvá 1.preteky'!P25+'družstvá 2.preteky'!P25+'12 družstiev Pretek č. 3'!P25</f>
        <v>62950</v>
      </c>
      <c r="V25" s="265">
        <f>AZ16</f>
        <v>9</v>
      </c>
      <c r="AF25" s="10"/>
    </row>
    <row r="26" spans="1:52" ht="19.5" customHeight="1" thickBot="1" x14ac:dyDescent="0.2">
      <c r="A26" s="157"/>
      <c r="B26" s="263"/>
      <c r="C26" s="27">
        <v>4</v>
      </c>
      <c r="D26" s="28">
        <v>5520</v>
      </c>
      <c r="E26" s="32">
        <f>IF(ISBLANK(D26),0,IF(ISBLANK(C25),0,IF(E25 = "D",MAX($A$5:$A$28) + 1,AH16)))</f>
        <v>9</v>
      </c>
      <c r="F26" s="27">
        <v>11</v>
      </c>
      <c r="G26" s="28">
        <v>4000</v>
      </c>
      <c r="H26" s="32">
        <f>IF(ISBLANK(G26),0,IF(ISBLANK(F25),0,IF(H25 = "D",MAX($A$5:$A$28) + 1,AL16)))</f>
        <v>7</v>
      </c>
      <c r="I26" s="27">
        <v>3</v>
      </c>
      <c r="J26" s="28">
        <v>2520</v>
      </c>
      <c r="K26" s="32">
        <f>IF(ISBLANK(J26),0,IF(ISBLANK(I25),0,IF(K25 = "D",MAX($A$5:$A$28) + 1,AP16)))</f>
        <v>9</v>
      </c>
      <c r="L26" s="27">
        <v>11</v>
      </c>
      <c r="M26" s="28">
        <v>5640</v>
      </c>
      <c r="N26" s="32">
        <f>IF(ISBLANK(M26),0,IF(ISBLANK(L25),0,IF(N25 = "D",MAX($A$5:$A$28) + 1,AT16)))</f>
        <v>6</v>
      </c>
      <c r="O26" s="163"/>
      <c r="P26" s="268"/>
      <c r="Q26" s="266"/>
      <c r="T26" s="270"/>
      <c r="U26" s="268"/>
      <c r="V26" s="266"/>
      <c r="AF26" s="10"/>
    </row>
    <row r="27" spans="1:52" ht="19.5" customHeight="1" x14ac:dyDescent="0.15">
      <c r="A27" s="156">
        <v>12</v>
      </c>
      <c r="B27" s="262" t="str">
        <f>'Zoznam tímov a pretekárov'!A25</f>
        <v>Považská Bystrica B</v>
      </c>
      <c r="C27" s="160" t="s">
        <v>95</v>
      </c>
      <c r="D27" s="264"/>
      <c r="E27" s="81"/>
      <c r="F27" s="160" t="s">
        <v>94</v>
      </c>
      <c r="G27" s="264"/>
      <c r="H27" s="81"/>
      <c r="I27" s="160" t="s">
        <v>96</v>
      </c>
      <c r="J27" s="264"/>
      <c r="K27" s="81"/>
      <c r="L27" s="160" t="s">
        <v>98</v>
      </c>
      <c r="M27" s="264"/>
      <c r="N27" s="81"/>
      <c r="O27" s="162">
        <f>SUM(E28+H28+K28+N28)</f>
        <v>20</v>
      </c>
      <c r="P27" s="267">
        <f>SUM(D28+G28+J28+M28)</f>
        <v>25000</v>
      </c>
      <c r="Q27" s="265">
        <f>AD17</f>
        <v>5</v>
      </c>
      <c r="T27" s="269">
        <f>O27+'družstvá 1.preteky'!O27+'družstvá 2.preteky'!O27+'12 družstiev Pretek č. 3'!O27</f>
        <v>113</v>
      </c>
      <c r="U27" s="267">
        <f>P27+'družstvá 1.preteky'!P27+'družstvá 2.preteky'!P27+'12 družstiev Pretek č. 3'!P27</f>
        <v>76970</v>
      </c>
      <c r="V27" s="265">
        <f>AZ17</f>
        <v>7</v>
      </c>
      <c r="AF27" s="10"/>
    </row>
    <row r="28" spans="1:52" ht="19.5" customHeight="1" thickBot="1" x14ac:dyDescent="0.2">
      <c r="A28" s="157"/>
      <c r="B28" s="263"/>
      <c r="C28" s="27">
        <v>7</v>
      </c>
      <c r="D28" s="28">
        <v>8400</v>
      </c>
      <c r="E28" s="32">
        <f>IF(ISBLANK(D28),0,IF(ISBLANK(C27),0,IF(E27 = "D",MAX($A$5:$A$28) + 1,AH17)))</f>
        <v>5</v>
      </c>
      <c r="F28" s="27">
        <v>2</v>
      </c>
      <c r="G28" s="28">
        <v>6000</v>
      </c>
      <c r="H28" s="32">
        <f>IF(ISBLANK(G28),0,IF(ISBLANK(F27),0,IF(H27 = "D",MAX($A$5:$A$28) + 1,AL17)))</f>
        <v>3</v>
      </c>
      <c r="I28" s="27">
        <v>7</v>
      </c>
      <c r="J28" s="28">
        <v>1080</v>
      </c>
      <c r="K28" s="32">
        <f>IF(ISBLANK(J28),0,IF(ISBLANK(I27),0,IF(K27 = "D",MAX($A$5:$A$28) + 1,AP17)))</f>
        <v>11</v>
      </c>
      <c r="L28" s="27">
        <v>9</v>
      </c>
      <c r="M28" s="28">
        <v>9520</v>
      </c>
      <c r="N28" s="32">
        <f>IF(ISBLANK(M28),0,IF(ISBLANK(L27),0,IF(N27 = "D",MAX($A$5:$A$28) + 1,AT17)))</f>
        <v>1</v>
      </c>
      <c r="O28" s="163"/>
      <c r="P28" s="268"/>
      <c r="Q28" s="266"/>
      <c r="T28" s="270"/>
      <c r="U28" s="268"/>
      <c r="V28" s="266"/>
      <c r="AF28" s="10"/>
    </row>
    <row r="29" spans="1:52" ht="27.95" customHeight="1" x14ac:dyDescent="0.15">
      <c r="A29" s="271" t="s">
        <v>106</v>
      </c>
      <c r="B29" s="271"/>
      <c r="C29" s="271"/>
      <c r="D29" s="271"/>
      <c r="E29" s="271"/>
      <c r="F29" s="271"/>
      <c r="G29" s="271"/>
      <c r="H29" s="271"/>
      <c r="I29" s="271"/>
      <c r="J29" s="271"/>
      <c r="K29" s="271"/>
      <c r="L29" s="271"/>
      <c r="M29" s="271"/>
      <c r="N29" s="271"/>
      <c r="O29" s="271"/>
      <c r="P29" s="271"/>
      <c r="Q29" s="271"/>
    </row>
  </sheetData>
  <sheetProtection selectLockedCells="1"/>
  <mergeCells count="197">
    <mergeCell ref="A29:Q29"/>
    <mergeCell ref="O27:O28"/>
    <mergeCell ref="P27:P28"/>
    <mergeCell ref="Q27:Q28"/>
    <mergeCell ref="T27:T28"/>
    <mergeCell ref="U27:U28"/>
    <mergeCell ref="V27:V28"/>
    <mergeCell ref="A27:A28"/>
    <mergeCell ref="B27:B28"/>
    <mergeCell ref="C27:D27"/>
    <mergeCell ref="F27:G27"/>
    <mergeCell ref="I27:J27"/>
    <mergeCell ref="L27:M27"/>
    <mergeCell ref="O25:O26"/>
    <mergeCell ref="P25:P26"/>
    <mergeCell ref="Q25:Q26"/>
    <mergeCell ref="T25:T26"/>
    <mergeCell ref="U25:U26"/>
    <mergeCell ref="V25:V26"/>
    <mergeCell ref="A25:A26"/>
    <mergeCell ref="B25:B26"/>
    <mergeCell ref="C25:D25"/>
    <mergeCell ref="F25:G25"/>
    <mergeCell ref="I25:J25"/>
    <mergeCell ref="L25:M25"/>
    <mergeCell ref="O23:O24"/>
    <mergeCell ref="P23:P24"/>
    <mergeCell ref="Q23:Q24"/>
    <mergeCell ref="T23:T24"/>
    <mergeCell ref="U23:U24"/>
    <mergeCell ref="V23:V24"/>
    <mergeCell ref="A23:A24"/>
    <mergeCell ref="B23:B24"/>
    <mergeCell ref="C23:D23"/>
    <mergeCell ref="F23:G23"/>
    <mergeCell ref="I23:J23"/>
    <mergeCell ref="L23:M23"/>
    <mergeCell ref="O21:O22"/>
    <mergeCell ref="P21:P22"/>
    <mergeCell ref="Q21:Q22"/>
    <mergeCell ref="T21:T22"/>
    <mergeCell ref="U21:U22"/>
    <mergeCell ref="V21:V22"/>
    <mergeCell ref="A21:A22"/>
    <mergeCell ref="B21:B22"/>
    <mergeCell ref="C21:D21"/>
    <mergeCell ref="F21:G21"/>
    <mergeCell ref="I21:J21"/>
    <mergeCell ref="L21:M21"/>
    <mergeCell ref="O19:O20"/>
    <mergeCell ref="P19:P20"/>
    <mergeCell ref="Q19:Q20"/>
    <mergeCell ref="T19:T20"/>
    <mergeCell ref="U19:U20"/>
    <mergeCell ref="V19:V20"/>
    <mergeCell ref="A19:A20"/>
    <mergeCell ref="B19:B20"/>
    <mergeCell ref="C19:D19"/>
    <mergeCell ref="F19:G19"/>
    <mergeCell ref="I19:J19"/>
    <mergeCell ref="L19:M19"/>
    <mergeCell ref="O17:O18"/>
    <mergeCell ref="P17:P18"/>
    <mergeCell ref="Q17:Q18"/>
    <mergeCell ref="T17:T18"/>
    <mergeCell ref="U17:U18"/>
    <mergeCell ref="V17:V18"/>
    <mergeCell ref="A17:A18"/>
    <mergeCell ref="B17:B18"/>
    <mergeCell ref="C17:D17"/>
    <mergeCell ref="F17:G17"/>
    <mergeCell ref="I17:J17"/>
    <mergeCell ref="L17:M17"/>
    <mergeCell ref="O15:O16"/>
    <mergeCell ref="P15:P16"/>
    <mergeCell ref="Q15:Q16"/>
    <mergeCell ref="T15:T16"/>
    <mergeCell ref="U15:U16"/>
    <mergeCell ref="V15:V16"/>
    <mergeCell ref="A15:A16"/>
    <mergeCell ref="B15:B16"/>
    <mergeCell ref="C15:D15"/>
    <mergeCell ref="F15:G15"/>
    <mergeCell ref="I15:J15"/>
    <mergeCell ref="L15:M15"/>
    <mergeCell ref="O13:O14"/>
    <mergeCell ref="P13:P14"/>
    <mergeCell ref="Q13:Q14"/>
    <mergeCell ref="T13:T14"/>
    <mergeCell ref="U13:U14"/>
    <mergeCell ref="V13:V14"/>
    <mergeCell ref="A13:A14"/>
    <mergeCell ref="B13:B14"/>
    <mergeCell ref="C13:D13"/>
    <mergeCell ref="F13:G13"/>
    <mergeCell ref="I13:J13"/>
    <mergeCell ref="L13:M13"/>
    <mergeCell ref="O11:O12"/>
    <mergeCell ref="P11:P12"/>
    <mergeCell ref="Q11:Q12"/>
    <mergeCell ref="T11:T12"/>
    <mergeCell ref="U11:U12"/>
    <mergeCell ref="V11:V12"/>
    <mergeCell ref="A11:A12"/>
    <mergeCell ref="B11:B12"/>
    <mergeCell ref="C11:D11"/>
    <mergeCell ref="F11:G11"/>
    <mergeCell ref="I11:J11"/>
    <mergeCell ref="L11:M11"/>
    <mergeCell ref="O9:O10"/>
    <mergeCell ref="P9:P10"/>
    <mergeCell ref="Q9:Q10"/>
    <mergeCell ref="T9:T10"/>
    <mergeCell ref="U9:U10"/>
    <mergeCell ref="V9:V10"/>
    <mergeCell ref="A9:A10"/>
    <mergeCell ref="B9:B10"/>
    <mergeCell ref="C9:D9"/>
    <mergeCell ref="F9:G9"/>
    <mergeCell ref="I9:J9"/>
    <mergeCell ref="L9:M9"/>
    <mergeCell ref="O7:O8"/>
    <mergeCell ref="P7:P8"/>
    <mergeCell ref="Q7:Q8"/>
    <mergeCell ref="T7:T8"/>
    <mergeCell ref="U7:U8"/>
    <mergeCell ref="V7:V8"/>
    <mergeCell ref="A7:A8"/>
    <mergeCell ref="B7:B8"/>
    <mergeCell ref="C7:D7"/>
    <mergeCell ref="F7:G7"/>
    <mergeCell ref="I7:J7"/>
    <mergeCell ref="L7:M7"/>
    <mergeCell ref="V5:V6"/>
    <mergeCell ref="Y5:AD5"/>
    <mergeCell ref="AE5:AH5"/>
    <mergeCell ref="AI5:AL5"/>
    <mergeCell ref="AM5:AP5"/>
    <mergeCell ref="AQ5:AT5"/>
    <mergeCell ref="L5:M5"/>
    <mergeCell ref="O5:O6"/>
    <mergeCell ref="P5:P6"/>
    <mergeCell ref="Q5:Q6"/>
    <mergeCell ref="T5:T6"/>
    <mergeCell ref="U5:U6"/>
    <mergeCell ref="AV2:AV4"/>
    <mergeCell ref="C3:E3"/>
    <mergeCell ref="F3:H3"/>
    <mergeCell ref="I3:K3"/>
    <mergeCell ref="L3:N3"/>
    <mergeCell ref="A5:A6"/>
    <mergeCell ref="B5:B6"/>
    <mergeCell ref="C5:D5"/>
    <mergeCell ref="F5:G5"/>
    <mergeCell ref="I5:J5"/>
    <mergeCell ref="AP2:AP4"/>
    <mergeCell ref="AQ2:AQ4"/>
    <mergeCell ref="AR2:AR4"/>
    <mergeCell ref="AS2:AS4"/>
    <mergeCell ref="AT2:AT4"/>
    <mergeCell ref="AU2:AU4"/>
    <mergeCell ref="AJ2:AJ4"/>
    <mergeCell ref="AK2:AK4"/>
    <mergeCell ref="AL2:AL4"/>
    <mergeCell ref="AM2:AM4"/>
    <mergeCell ref="AN2:AN4"/>
    <mergeCell ref="AO2:AO4"/>
    <mergeCell ref="AD2:AD4"/>
    <mergeCell ref="AE2:AE4"/>
    <mergeCell ref="AF2:AF4"/>
    <mergeCell ref="AG2:AG4"/>
    <mergeCell ref="AH2:AH4"/>
    <mergeCell ref="AI2:AI4"/>
    <mergeCell ref="X2:X4"/>
    <mergeCell ref="Y2:Y4"/>
    <mergeCell ref="Z2:Z4"/>
    <mergeCell ref="AA2:AA4"/>
    <mergeCell ref="AB2:AB4"/>
    <mergeCell ref="AC2:AC4"/>
    <mergeCell ref="P2:P4"/>
    <mergeCell ref="Q2:Q4"/>
    <mergeCell ref="T2:T4"/>
    <mergeCell ref="U2:U4"/>
    <mergeCell ref="V2:V4"/>
    <mergeCell ref="W2:W4"/>
    <mergeCell ref="A1:B1"/>
    <mergeCell ref="T1:V1"/>
    <mergeCell ref="A2:A4"/>
    <mergeCell ref="B2:B4"/>
    <mergeCell ref="C2:E2"/>
    <mergeCell ref="F2:H2"/>
    <mergeCell ref="I2:K2"/>
    <mergeCell ref="L2:N2"/>
    <mergeCell ref="O2:O4"/>
    <mergeCell ref="C1:I1"/>
    <mergeCell ref="J1:M1"/>
    <mergeCell ref="N1:Q1"/>
  </mergeCells>
  <conditionalFormatting sqref="AQ19">
    <cfRule type="containsBlanks" dxfId="52" priority="58">
      <formula>LEN(TRIM(AQ19))=0</formula>
    </cfRule>
  </conditionalFormatting>
  <conditionalFormatting sqref="C12:D12 C6:N6 C5 E5 H5 K5 N5 C8:D8 C10:D10 C14:D14 C16:D16 C18:D18 C20:D20 C22:D22 C24:D24 C26:D26 C28:D28 F28:G28 F26:G26 F24:G24 F22:G22 F20:G20 F18:G18 F16:G16 F14:G14 F10:G10 F8:G8 F12:G12 E7:E28 I12:J12 I8:J8 I10:J10 I14:J14 I16:J16 I18:J18 I20:J20 I22:J22 I24:J24 I26:J26 I28:J28 H7:H28 L28:M28 L26:M26 L24:M24 L22:M22 L20:M20 L18:M18 L16:M16 L14:M14 L10:M10 L8:M8 L12:M12 K7:K28 N7:N28">
    <cfRule type="containsBlanks" dxfId="51" priority="5">
      <formula>LEN(TRIM(C5))=0</formula>
    </cfRule>
  </conditionalFormatting>
  <conditionalFormatting sqref="F5">
    <cfRule type="containsBlanks" dxfId="50" priority="6">
      <formula>LEN(TRIM(F5))=0</formula>
    </cfRule>
  </conditionalFormatting>
  <conditionalFormatting sqref="L5">
    <cfRule type="containsBlanks" dxfId="49" priority="7">
      <formula>LEN(TRIM(L5))=0</formula>
    </cfRule>
  </conditionalFormatting>
  <conditionalFormatting sqref="I5">
    <cfRule type="containsBlanks" dxfId="48" priority="8">
      <formula>LEN(TRIM(I5))=0</formula>
    </cfRule>
  </conditionalFormatting>
  <conditionalFormatting sqref="C7">
    <cfRule type="containsBlanks" dxfId="47" priority="9">
      <formula>LEN(TRIM(C7))=0</formula>
    </cfRule>
  </conditionalFormatting>
  <conditionalFormatting sqref="F7">
    <cfRule type="containsBlanks" dxfId="46" priority="10">
      <formula>LEN(TRIM(F7))=0</formula>
    </cfRule>
  </conditionalFormatting>
  <conditionalFormatting sqref="I7">
    <cfRule type="containsBlanks" dxfId="45" priority="11">
      <formula>LEN(TRIM(I7))=0</formula>
    </cfRule>
  </conditionalFormatting>
  <conditionalFormatting sqref="L7">
    <cfRule type="containsBlanks" dxfId="44" priority="12">
      <formula>LEN(TRIM(L7))=0</formula>
    </cfRule>
  </conditionalFormatting>
  <conditionalFormatting sqref="C9">
    <cfRule type="containsBlanks" dxfId="43" priority="13">
      <formula>LEN(TRIM(C9))=0</formula>
    </cfRule>
  </conditionalFormatting>
  <conditionalFormatting sqref="F9">
    <cfRule type="containsBlanks" dxfId="42" priority="14">
      <formula>LEN(TRIM(F9))=0</formula>
    </cfRule>
  </conditionalFormatting>
  <conditionalFormatting sqref="I9">
    <cfRule type="containsBlanks" dxfId="41" priority="15">
      <formula>LEN(TRIM(I9))=0</formula>
    </cfRule>
  </conditionalFormatting>
  <conditionalFormatting sqref="L9">
    <cfRule type="containsBlanks" dxfId="40" priority="16">
      <formula>LEN(TRIM(L9))=0</formula>
    </cfRule>
  </conditionalFormatting>
  <conditionalFormatting sqref="C11">
    <cfRule type="containsBlanks" dxfId="39" priority="17">
      <formula>LEN(TRIM(C11))=0</formula>
    </cfRule>
  </conditionalFormatting>
  <conditionalFormatting sqref="F11">
    <cfRule type="containsBlanks" dxfId="38" priority="18">
      <formula>LEN(TRIM(F11))=0</formula>
    </cfRule>
  </conditionalFormatting>
  <conditionalFormatting sqref="I11">
    <cfRule type="containsBlanks" dxfId="37" priority="19">
      <formula>LEN(TRIM(I11))=0</formula>
    </cfRule>
  </conditionalFormatting>
  <conditionalFormatting sqref="L11">
    <cfRule type="containsBlanks" dxfId="36" priority="20">
      <formula>LEN(TRIM(L11))=0</formula>
    </cfRule>
  </conditionalFormatting>
  <conditionalFormatting sqref="C13">
    <cfRule type="containsBlanks" dxfId="35" priority="21">
      <formula>LEN(TRIM(C13))=0</formula>
    </cfRule>
  </conditionalFormatting>
  <conditionalFormatting sqref="F13">
    <cfRule type="containsBlanks" dxfId="34" priority="22">
      <formula>LEN(TRIM(F13))=0</formula>
    </cfRule>
  </conditionalFormatting>
  <conditionalFormatting sqref="I13">
    <cfRule type="containsBlanks" dxfId="33" priority="23">
      <formula>LEN(TRIM(I13))=0</formula>
    </cfRule>
  </conditionalFormatting>
  <conditionalFormatting sqref="L13">
    <cfRule type="containsBlanks" dxfId="32" priority="24">
      <formula>LEN(TRIM(L13))=0</formula>
    </cfRule>
  </conditionalFormatting>
  <conditionalFormatting sqref="C15">
    <cfRule type="containsBlanks" dxfId="31" priority="25">
      <formula>LEN(TRIM(C15))=0</formula>
    </cfRule>
  </conditionalFormatting>
  <conditionalFormatting sqref="F15">
    <cfRule type="containsBlanks" dxfId="30" priority="26">
      <formula>LEN(TRIM(F15))=0</formula>
    </cfRule>
  </conditionalFormatting>
  <conditionalFormatting sqref="I15">
    <cfRule type="containsBlanks" dxfId="29" priority="27">
      <formula>LEN(TRIM(I15))=0</formula>
    </cfRule>
  </conditionalFormatting>
  <conditionalFormatting sqref="L15">
    <cfRule type="containsBlanks" dxfId="28" priority="28">
      <formula>LEN(TRIM(L15))=0</formula>
    </cfRule>
  </conditionalFormatting>
  <conditionalFormatting sqref="C17">
    <cfRule type="containsBlanks" dxfId="27" priority="29">
      <formula>LEN(TRIM(C17))=0</formula>
    </cfRule>
  </conditionalFormatting>
  <conditionalFormatting sqref="F17">
    <cfRule type="containsBlanks" dxfId="26" priority="30">
      <formula>LEN(TRIM(F17))=0</formula>
    </cfRule>
  </conditionalFormatting>
  <conditionalFormatting sqref="I17">
    <cfRule type="containsBlanks" dxfId="25" priority="31">
      <formula>LEN(TRIM(I17))=0</formula>
    </cfRule>
  </conditionalFormatting>
  <conditionalFormatting sqref="L17">
    <cfRule type="containsBlanks" dxfId="24" priority="32">
      <formula>LEN(TRIM(L17))=0</formula>
    </cfRule>
  </conditionalFormatting>
  <conditionalFormatting sqref="C19">
    <cfRule type="containsBlanks" dxfId="23" priority="33">
      <formula>LEN(TRIM(C19))=0</formula>
    </cfRule>
  </conditionalFormatting>
  <conditionalFormatting sqref="F19">
    <cfRule type="containsBlanks" dxfId="22" priority="34">
      <formula>LEN(TRIM(F19))=0</formula>
    </cfRule>
  </conditionalFormatting>
  <conditionalFormatting sqref="I19">
    <cfRule type="containsBlanks" dxfId="21" priority="35">
      <formula>LEN(TRIM(I19))=0</formula>
    </cfRule>
  </conditionalFormatting>
  <conditionalFormatting sqref="L19">
    <cfRule type="containsBlanks" dxfId="20" priority="36">
      <formula>LEN(TRIM(L19))=0</formula>
    </cfRule>
  </conditionalFormatting>
  <conditionalFormatting sqref="C21">
    <cfRule type="containsBlanks" dxfId="19" priority="37">
      <formula>LEN(TRIM(C21))=0</formula>
    </cfRule>
  </conditionalFormatting>
  <conditionalFormatting sqref="F21">
    <cfRule type="containsBlanks" dxfId="18" priority="38">
      <formula>LEN(TRIM(F21))=0</formula>
    </cfRule>
  </conditionalFormatting>
  <conditionalFormatting sqref="I21">
    <cfRule type="containsBlanks" dxfId="17" priority="39">
      <formula>LEN(TRIM(I21))=0</formula>
    </cfRule>
  </conditionalFormatting>
  <conditionalFormatting sqref="L21">
    <cfRule type="containsBlanks" dxfId="16" priority="40">
      <formula>LEN(TRIM(L21))=0</formula>
    </cfRule>
  </conditionalFormatting>
  <conditionalFormatting sqref="C23">
    <cfRule type="containsBlanks" dxfId="15" priority="41">
      <formula>LEN(TRIM(C23))=0</formula>
    </cfRule>
  </conditionalFormatting>
  <conditionalFormatting sqref="F23">
    <cfRule type="containsBlanks" dxfId="14" priority="42">
      <formula>LEN(TRIM(F23))=0</formula>
    </cfRule>
  </conditionalFormatting>
  <conditionalFormatting sqref="I23">
    <cfRule type="containsBlanks" dxfId="13" priority="43">
      <formula>LEN(TRIM(I23))=0</formula>
    </cfRule>
  </conditionalFormatting>
  <conditionalFormatting sqref="L23">
    <cfRule type="containsBlanks" dxfId="12" priority="44">
      <formula>LEN(TRIM(L23))=0</formula>
    </cfRule>
  </conditionalFormatting>
  <conditionalFormatting sqref="C25">
    <cfRule type="containsBlanks" dxfId="11" priority="45">
      <formula>LEN(TRIM(C25))=0</formula>
    </cfRule>
  </conditionalFormatting>
  <conditionalFormatting sqref="F25">
    <cfRule type="containsBlanks" dxfId="10" priority="46">
      <formula>LEN(TRIM(F25))=0</formula>
    </cfRule>
  </conditionalFormatting>
  <conditionalFormatting sqref="I25">
    <cfRule type="containsBlanks" dxfId="9" priority="47">
      <formula>LEN(TRIM(I25))=0</formula>
    </cfRule>
  </conditionalFormatting>
  <conditionalFormatting sqref="L25">
    <cfRule type="containsBlanks" dxfId="8" priority="48">
      <formula>LEN(TRIM(L25))=0</formula>
    </cfRule>
  </conditionalFormatting>
  <conditionalFormatting sqref="C27">
    <cfRule type="containsBlanks" dxfId="7" priority="49">
      <formula>LEN(TRIM(C27))=0</formula>
    </cfRule>
  </conditionalFormatting>
  <conditionalFormatting sqref="F27">
    <cfRule type="containsBlanks" dxfId="6" priority="50">
      <formula>LEN(TRIM(F27))=0</formula>
    </cfRule>
  </conditionalFormatting>
  <conditionalFormatting sqref="I27">
    <cfRule type="containsBlanks" dxfId="5" priority="51">
      <formula>LEN(TRIM(I27))=0</formula>
    </cfRule>
  </conditionalFormatting>
  <conditionalFormatting sqref="L27">
    <cfRule type="containsBlanks" dxfId="4" priority="52">
      <formula>LEN(TRIM(L27))=0</formula>
    </cfRule>
  </conditionalFormatting>
  <dataValidations count="1">
    <dataValidation type="list" allowBlank="1" showInputMessage="1" showErrorMessage="1" sqref="N27 H5 K5 N5 K7 H7 E7 H9 E9 E11 H11 K9 K11 H13 E13 H15 E15 E17 H17 K13 K15 H19 E19 E21 H21 E23 H23 K17 K19 H25 E25 K21 K23 E27 H27 K25 K27 N7 N9 N11 N13 N15 N17 N19 N21 N23 N25" xr:uid="{00000000-0002-0000-0500-000000000000}">
      <formula1>$B$42:$B$45</formula1>
    </dataValidation>
  </dataValidations>
  <printOptions horizontalCentered="1" verticalCentered="1"/>
  <pageMargins left="0.19685039370078741" right="0.19685039370078741" top="0.19685039370078741" bottom="0.19685039370078741" header="0" footer="0"/>
  <pageSetup paperSize="9" scale="76"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cellIs" priority="1063" operator="equal" id="{9F716940-3631-4EA7-AD03-90F07D0FAC84}">
            <xm:f>'Zoznam tímov a pretekárov'!$B$59</xm:f>
            <x14:dxf>
              <fill>
                <patternFill>
                  <bgColor rgb="FFFFFF00"/>
                </patternFill>
              </fill>
            </x14:dxf>
          </x14:cfRule>
          <x14:cfRule type="cellIs" priority="1064" operator="equal" id="{E6254431-6A59-42E1-9FB5-1E9E853E5583}">
            <xm:f>'Zoznam tímov a pretekárov'!$B$58</xm:f>
            <x14:dxf>
              <fill>
                <patternFill>
                  <bgColor theme="3" tint="0.59996337778862885"/>
                </patternFill>
              </fill>
            </x14:dxf>
          </x14:cfRule>
          <x14:cfRule type="cellIs" priority="1065" operator="equal" id="{85E1E67B-1FCD-4BDC-A425-BE3E70A7EA46}">
            <xm:f>'Zoznam tímov a pretekárov'!$B$61</xm:f>
            <x14:dxf>
              <font>
                <strike val="0"/>
              </font>
              <fill>
                <patternFill patternType="none">
                  <bgColor auto="1"/>
                </patternFill>
              </fill>
            </x14:dxf>
          </x14:cfRule>
          <xm:sqref>E5 H5 K5 N5 E7 E9 E11 E13 E15 E17 E19 E21 E23 E25 E27 H7 H9 H11 H13 H15 H17 H19 H21 H23 H25 H27 K7 K9 K11 K13 K15 K17 K19 K21 K23 K25 K27 N7 N9 N11 N13 N15 N17 N19 N21 N23 N25 N27</xm:sqref>
        </x14:conditionalFormatting>
        <x14:conditionalFormatting xmlns:xm="http://schemas.microsoft.com/office/excel/2006/main">
          <x14:cfRule type="cellIs" priority="1207" operator="equal" id="{2A01DF91-B715-4206-98E0-E3E21B82F0B0}">
            <xm:f>'Zoznam tímov a pretekárov'!$B$60</xm:f>
            <x14:dxf>
              <fill>
                <patternFill>
                  <bgColor rgb="FFFF0000"/>
                </patternFill>
              </fill>
            </x14:dxf>
          </x14:cfRule>
          <xm:sqref>E5 E7 E9 E11 E13 E15 E17 E19 E21 E23 E25 E27</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xr:uid="{00000000-0002-0000-0500-000001000000}">
          <x14:formula1>
            <xm:f>'Zoznam tímov a pretekárov'!$B$5:$I$5</xm:f>
          </x14:formula1>
          <xm:sqref>L7:M7 I7:J7 C7:D7 F7:G7</xm:sqref>
        </x14:dataValidation>
        <x14:dataValidation type="list" allowBlank="1" showInputMessage="1" showErrorMessage="1" xr:uid="{00000000-0002-0000-0500-000002000000}">
          <x14:formula1>
            <xm:f>'Zoznam tímov a pretekárov'!$B$3:$I$3</xm:f>
          </x14:formula1>
          <xm:sqref>L5:M5 F5:G5 I5:J5 C5</xm:sqref>
        </x14:dataValidation>
        <x14:dataValidation type="list" allowBlank="1" showInputMessage="1" showErrorMessage="1" xr:uid="{00000000-0002-0000-0500-000003000000}">
          <x14:formula1>
            <xm:f>'Zoznam tímov a pretekárov'!$B$25:$I$25</xm:f>
          </x14:formula1>
          <xm:sqref>L27:M27 I27:J27 C27:D27 F27:G27</xm:sqref>
        </x14:dataValidation>
        <x14:dataValidation type="list" allowBlank="1" showInputMessage="1" showErrorMessage="1" xr:uid="{00000000-0002-0000-0500-000004000000}">
          <x14:formula1>
            <xm:f>'Zoznam tímov a pretekárov'!$B$23:$I$23</xm:f>
          </x14:formula1>
          <xm:sqref>C25:D25 F25:G25 I25:J25 L25:M25</xm:sqref>
        </x14:dataValidation>
        <x14:dataValidation type="list" allowBlank="1" showInputMessage="1" showErrorMessage="1" xr:uid="{00000000-0002-0000-0500-000005000000}">
          <x14:formula1>
            <xm:f>'Zoznam tímov a pretekárov'!$B$21:$I$21</xm:f>
          </x14:formula1>
          <xm:sqref>L23:M23 I23:J23 C23:D23 F23:G23</xm:sqref>
        </x14:dataValidation>
        <x14:dataValidation type="list" allowBlank="1" showInputMessage="1" showErrorMessage="1" xr:uid="{00000000-0002-0000-0500-000006000000}">
          <x14:formula1>
            <xm:f>'Zoznam tímov a pretekárov'!$B$19:$I$19</xm:f>
          </x14:formula1>
          <xm:sqref>C21:D21 F21:G21 I21:J21 L21:M21</xm:sqref>
        </x14:dataValidation>
        <x14:dataValidation type="list" allowBlank="1" showInputMessage="1" showErrorMessage="1" xr:uid="{00000000-0002-0000-0500-000007000000}">
          <x14:formula1>
            <xm:f>'Zoznam tímov a pretekárov'!$B$17:$I$17</xm:f>
          </x14:formula1>
          <xm:sqref>L19:M19 I19:J19 C19:D19 F19:G19</xm:sqref>
        </x14:dataValidation>
        <x14:dataValidation type="list" allowBlank="1" showInputMessage="1" showErrorMessage="1" xr:uid="{00000000-0002-0000-0500-000008000000}">
          <x14:formula1>
            <xm:f>'Zoznam tímov a pretekárov'!$B$15:$I$15</xm:f>
          </x14:formula1>
          <xm:sqref>C17:D17 F17:G17 I17:J17 L17:M17</xm:sqref>
        </x14:dataValidation>
        <x14:dataValidation type="list" allowBlank="1" showInputMessage="1" showErrorMessage="1" xr:uid="{00000000-0002-0000-0500-000009000000}">
          <x14:formula1>
            <xm:f>'Zoznam tímov a pretekárov'!$B$13:$I$13</xm:f>
          </x14:formula1>
          <xm:sqref>L15:M15 I15:J15 C15:D15 F15:G15</xm:sqref>
        </x14:dataValidation>
        <x14:dataValidation type="list" showInputMessage="1" showErrorMessage="1" xr:uid="{00000000-0002-0000-0500-00000A000000}">
          <x14:formula1>
            <xm:f>'Zoznam tímov a pretekárov'!$B$11:$I$11</xm:f>
          </x14:formula1>
          <xm:sqref>C13:D13 F13:G13 I13:J13 L13:M13</xm:sqref>
        </x14:dataValidation>
        <x14:dataValidation type="list" allowBlank="1" showInputMessage="1" showErrorMessage="1" xr:uid="{00000000-0002-0000-0500-00000B000000}">
          <x14:formula1>
            <xm:f>'Zoznam tímov a pretekárov'!$B$9:$I$9</xm:f>
          </x14:formula1>
          <xm:sqref>L11:M11 I11:J11 C11:D11 F11:G11</xm:sqref>
        </x14:dataValidation>
        <x14:dataValidation type="list" allowBlank="1" showInputMessage="1" showErrorMessage="1" xr:uid="{00000000-0002-0000-0500-00000C000000}">
          <x14:formula1>
            <xm:f>'Zoznam tímov a pretekárov'!$B$7:$I$7</xm:f>
          </x14:formula1>
          <xm:sqref>C9:D9 F9:G9 I9:J9 L9:M9</xm:sqref>
        </x14:dataValidation>
        <x14:dataValidation type="list" allowBlank="1" showInputMessage="1" showErrorMessage="1" xr:uid="{00000000-0002-0000-0500-00000D000000}">
          <x14:formula1>
            <xm:f>'Zoznam tímov a pretekárov'!$B$58:$B$61</xm:f>
          </x14:formula1>
          <xm:sqref>E5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AA26"/>
  <sheetViews>
    <sheetView showGridLines="0" view="pageBreakPreview" zoomScale="60" zoomScaleNormal="85" workbookViewId="0">
      <selection activeCell="A29" sqref="A29:Q29"/>
    </sheetView>
  </sheetViews>
  <sheetFormatPr defaultRowHeight="12.75" x14ac:dyDescent="0.15"/>
  <cols>
    <col min="1" max="1" width="3.7734375" customWidth="1"/>
    <col min="2" max="2" width="23.8671875" customWidth="1"/>
    <col min="3" max="3" width="7.8203125" bestFit="1" customWidth="1"/>
    <col min="4" max="14" width="7.28125" customWidth="1"/>
    <col min="15" max="15" width="8.8984375" customWidth="1"/>
    <col min="16" max="16" width="12.40625" customWidth="1"/>
    <col min="17" max="17" width="9.70703125" customWidth="1"/>
    <col min="18" max="19" width="10.11328125" customWidth="1"/>
    <col min="20" max="20" width="14.83203125" bestFit="1" customWidth="1"/>
    <col min="22" max="22" width="26.8359375" bestFit="1" customWidth="1"/>
  </cols>
  <sheetData>
    <row r="1" spans="1:27" ht="54" customHeight="1" thickBot="1" x14ac:dyDescent="0.2">
      <c r="A1" s="232" t="s">
        <v>107</v>
      </c>
      <c r="B1" s="233"/>
      <c r="C1" s="233"/>
      <c r="D1" s="233"/>
      <c r="E1" s="233"/>
      <c r="F1" s="233"/>
      <c r="G1" s="233"/>
      <c r="H1" s="233"/>
      <c r="I1" s="233"/>
      <c r="J1" s="233"/>
      <c r="K1" s="233"/>
      <c r="L1" s="233"/>
      <c r="M1" s="233"/>
      <c r="N1" s="233"/>
      <c r="O1" s="233"/>
      <c r="P1" s="233"/>
      <c r="Q1" s="234"/>
      <c r="R1" s="5"/>
      <c r="S1" s="5"/>
    </row>
    <row r="2" spans="1:27" ht="20.100000000000001" customHeight="1" thickBot="1" x14ac:dyDescent="0.2">
      <c r="A2" s="235" t="s">
        <v>20</v>
      </c>
      <c r="B2" s="238" t="s">
        <v>18</v>
      </c>
      <c r="C2" s="276" t="s">
        <v>15</v>
      </c>
      <c r="D2" s="277"/>
      <c r="E2" s="278"/>
      <c r="F2" s="276" t="s">
        <v>16</v>
      </c>
      <c r="G2" s="277"/>
      <c r="H2" s="278"/>
      <c r="I2" s="276" t="s">
        <v>102</v>
      </c>
      <c r="J2" s="277"/>
      <c r="K2" s="278"/>
      <c r="L2" s="277" t="s">
        <v>103</v>
      </c>
      <c r="M2" s="277"/>
      <c r="N2" s="277"/>
      <c r="O2" s="276" t="s">
        <v>3</v>
      </c>
      <c r="P2" s="277"/>
      <c r="Q2" s="278"/>
      <c r="R2" s="6"/>
      <c r="S2" s="6"/>
    </row>
    <row r="3" spans="1:27" ht="12" customHeight="1" x14ac:dyDescent="0.15">
      <c r="A3" s="236"/>
      <c r="B3" s="239"/>
      <c r="C3" s="279" t="s">
        <v>104</v>
      </c>
      <c r="D3" s="247" t="s">
        <v>12</v>
      </c>
      <c r="E3" s="283" t="s">
        <v>105</v>
      </c>
      <c r="F3" s="279" t="s">
        <v>104</v>
      </c>
      <c r="G3" s="247" t="s">
        <v>12</v>
      </c>
      <c r="H3" s="283" t="s">
        <v>105</v>
      </c>
      <c r="I3" s="279" t="s">
        <v>104</v>
      </c>
      <c r="J3" s="247" t="s">
        <v>12</v>
      </c>
      <c r="K3" s="283" t="s">
        <v>105</v>
      </c>
      <c r="L3" s="279" t="s">
        <v>104</v>
      </c>
      <c r="M3" s="247" t="s">
        <v>12</v>
      </c>
      <c r="N3" s="283" t="s">
        <v>105</v>
      </c>
      <c r="O3" s="285" t="s">
        <v>104</v>
      </c>
      <c r="P3" s="247" t="s">
        <v>17</v>
      </c>
      <c r="Q3" s="281" t="s">
        <v>1</v>
      </c>
      <c r="R3" s="6"/>
      <c r="S3" s="6"/>
    </row>
    <row r="4" spans="1:27" ht="18" customHeight="1" thickBot="1" x14ac:dyDescent="0.2">
      <c r="A4" s="237"/>
      <c r="B4" s="240"/>
      <c r="C4" s="280"/>
      <c r="D4" s="247"/>
      <c r="E4" s="284"/>
      <c r="F4" s="280"/>
      <c r="G4" s="247"/>
      <c r="H4" s="284"/>
      <c r="I4" s="280"/>
      <c r="J4" s="223"/>
      <c r="K4" s="284"/>
      <c r="L4" s="280"/>
      <c r="M4" s="223"/>
      <c r="N4" s="284"/>
      <c r="O4" s="286"/>
      <c r="P4" s="223"/>
      <c r="Q4" s="282"/>
      <c r="R4" s="6"/>
      <c r="S4" s="6"/>
    </row>
    <row r="5" spans="1:27" ht="35.1" customHeight="1" thickBot="1" x14ac:dyDescent="0.2">
      <c r="A5" s="2">
        <v>1</v>
      </c>
      <c r="B5" s="33" t="str">
        <f>'Zoznam tímov a pretekárov'!A3</f>
        <v>Sereď -Feeder team Sereď</v>
      </c>
      <c r="C5" s="34">
        <f>'družstvá 1.preteky'!O5</f>
        <v>17</v>
      </c>
      <c r="D5" s="35">
        <f>'družstvá 1.preteky'!P5</f>
        <v>29390</v>
      </c>
      <c r="E5" s="36">
        <f>'družstvá 1.preteky'!Q5</f>
        <v>5</v>
      </c>
      <c r="F5" s="34">
        <f>'družstvá 2.preteky'!O5</f>
        <v>16</v>
      </c>
      <c r="G5" s="35">
        <f>'družstvá 2.preteky'!P5</f>
        <v>42640</v>
      </c>
      <c r="H5" s="36">
        <f>'družstvá 2.preteky'!Q5</f>
        <v>3</v>
      </c>
      <c r="I5" s="34">
        <f>'12 družstiev Pretek č. 3'!O5</f>
        <v>32</v>
      </c>
      <c r="J5" s="35">
        <f>'12 družstiev Pretek č. 3'!P5</f>
        <v>11520</v>
      </c>
      <c r="K5" s="36">
        <f>'12 družstiev Pretek č. 3'!Q5</f>
        <v>9</v>
      </c>
      <c r="L5" s="34">
        <f>'12 družstiev Pretek č. 4'!O5</f>
        <v>28</v>
      </c>
      <c r="M5" s="35">
        <f>'12 družstiev Pretek č. 4'!P5</f>
        <v>17800</v>
      </c>
      <c r="N5" s="82">
        <f>'12 družstiev Pretek č. 4'!Q5</f>
        <v>7</v>
      </c>
      <c r="O5" s="42">
        <f t="shared" ref="O5:P16" si="0">SUM(C5+F5+I5+L5)</f>
        <v>93</v>
      </c>
      <c r="P5" s="43">
        <f t="shared" si="0"/>
        <v>101350</v>
      </c>
      <c r="Q5" s="44">
        <f>AA5</f>
        <v>6</v>
      </c>
      <c r="R5" s="3"/>
      <c r="S5" s="3"/>
      <c r="V5" s="44">
        <f>(RANK(O5,$O$5:$O$16,1))</f>
        <v>5</v>
      </c>
      <c r="W5">
        <f>RANK(P5,$P$5:$P$16,0)</f>
        <v>6</v>
      </c>
      <c r="X5">
        <f>V5+W5*0.001</f>
        <v>5.0060000000000002</v>
      </c>
      <c r="AA5">
        <f>RANK(X5,$X$5:$X$16,1)</f>
        <v>6</v>
      </c>
    </row>
    <row r="6" spans="1:27" ht="35.1" customHeight="1" thickBot="1" x14ac:dyDescent="0.2">
      <c r="A6" s="7">
        <v>2</v>
      </c>
      <c r="B6" s="33" t="str">
        <f>'Zoznam tímov a pretekárov'!A5</f>
        <v>Bratislava 1- AWA-S</v>
      </c>
      <c r="C6" s="45">
        <f>'družstvá 1.preteky'!O7</f>
        <v>23</v>
      </c>
      <c r="D6" s="46">
        <f>'družstvá 1.preteky'!P7</f>
        <v>22410</v>
      </c>
      <c r="E6" s="80">
        <f>'družstvá 1.preteky'!Q7</f>
        <v>10</v>
      </c>
      <c r="F6" s="45">
        <f>'družstvá 2.preteky'!O7</f>
        <v>22</v>
      </c>
      <c r="G6" s="46">
        <f>'družstvá 2.preteky'!P7</f>
        <v>37010</v>
      </c>
      <c r="H6" s="80">
        <f>'družstvá 2.preteky'!Q7</f>
        <v>9</v>
      </c>
      <c r="I6" s="45">
        <f>'12 družstiev Pretek č. 3'!O7</f>
        <v>27</v>
      </c>
      <c r="J6" s="46">
        <f>'12 družstiev Pretek č. 3'!P7</f>
        <v>20300</v>
      </c>
      <c r="K6" s="80">
        <f>'12 družstiev Pretek č. 3'!Q7</f>
        <v>6</v>
      </c>
      <c r="L6" s="45">
        <f>'12 družstiev Pretek č. 4'!O7</f>
        <v>19</v>
      </c>
      <c r="M6" s="46">
        <f>'12 družstiev Pretek č. 4'!P7</f>
        <v>31400</v>
      </c>
      <c r="N6" s="83">
        <f>'12 družstiev Pretek č. 4'!Q7</f>
        <v>4</v>
      </c>
      <c r="O6" s="53">
        <f t="shared" si="0"/>
        <v>91</v>
      </c>
      <c r="P6" s="54">
        <f t="shared" si="0"/>
        <v>111120</v>
      </c>
      <c r="Q6" s="44">
        <f t="shared" ref="Q6:Q16" si="1">AA6</f>
        <v>4</v>
      </c>
      <c r="R6" s="3"/>
      <c r="S6" s="3"/>
      <c r="V6" s="44">
        <f t="shared" ref="V6:V16" si="2">(RANK(O6,$O$5:$O$16,1))</f>
        <v>4</v>
      </c>
      <c r="W6">
        <f t="shared" ref="W6:W16" si="3">RANK(P6,$P$5:$P$16,0)</f>
        <v>4</v>
      </c>
      <c r="X6">
        <f t="shared" ref="X6:X16" si="4">V6+W6*0.001</f>
        <v>4.0039999999999996</v>
      </c>
      <c r="AA6">
        <f t="shared" ref="AA6:AA16" si="5">RANK(X6,$X$5:$X$16,1)</f>
        <v>4</v>
      </c>
    </row>
    <row r="7" spans="1:27" ht="35.1" customHeight="1" thickBot="1" x14ac:dyDescent="0.2">
      <c r="A7" s="2">
        <v>3</v>
      </c>
      <c r="B7" s="33" t="str">
        <f>'Zoznam tímov a pretekárov'!A7</f>
        <v>Nové Zámky  Maros-Mix Tubertini</v>
      </c>
      <c r="C7" s="45">
        <f>'družstvá 1.preteky'!O9</f>
        <v>11</v>
      </c>
      <c r="D7" s="46">
        <f>'družstvá 1.preteky'!P9</f>
        <v>47970</v>
      </c>
      <c r="E7" s="80">
        <f>'družstvá 1.preteky'!Q9</f>
        <v>2</v>
      </c>
      <c r="F7" s="45">
        <f>'družstvá 2.preteky'!O9</f>
        <v>8</v>
      </c>
      <c r="G7" s="46">
        <f>'družstvá 2.preteky'!P9</f>
        <v>43580</v>
      </c>
      <c r="H7" s="80">
        <f>'družstvá 2.preteky'!Q9</f>
        <v>1</v>
      </c>
      <c r="I7" s="45">
        <f>'12 družstiev Pretek č. 3'!O9</f>
        <v>7</v>
      </c>
      <c r="J7" s="46">
        <f>'12 družstiev Pretek č. 3'!P9</f>
        <v>38580</v>
      </c>
      <c r="K7" s="80">
        <f>'12 družstiev Pretek č. 3'!Q9</f>
        <v>1</v>
      </c>
      <c r="L7" s="45">
        <f>'12 družstiev Pretek č. 4'!O9</f>
        <v>16</v>
      </c>
      <c r="M7" s="46">
        <f>'12 družstiev Pretek č. 4'!P9</f>
        <v>29920</v>
      </c>
      <c r="N7" s="83">
        <f>'12 družstiev Pretek č. 4'!Q9</f>
        <v>3</v>
      </c>
      <c r="O7" s="53">
        <f t="shared" si="0"/>
        <v>42</v>
      </c>
      <c r="P7" s="54">
        <f t="shared" si="0"/>
        <v>160050</v>
      </c>
      <c r="Q7" s="44">
        <f t="shared" si="1"/>
        <v>1</v>
      </c>
      <c r="R7" s="3"/>
      <c r="S7" s="3"/>
      <c r="V7" s="44">
        <f t="shared" si="2"/>
        <v>1</v>
      </c>
      <c r="W7">
        <f t="shared" si="3"/>
        <v>1</v>
      </c>
      <c r="X7">
        <f t="shared" si="4"/>
        <v>1.0009999999999999</v>
      </c>
      <c r="AA7">
        <f t="shared" si="5"/>
        <v>1</v>
      </c>
    </row>
    <row r="8" spans="1:27" ht="35.1" customHeight="1" thickBot="1" x14ac:dyDescent="0.2">
      <c r="A8" s="7">
        <v>4</v>
      </c>
      <c r="B8" s="33" t="str">
        <f>'Zoznam tímov a pretekárov'!A9</f>
        <v>ČR</v>
      </c>
      <c r="C8" s="45">
        <f>'družstvá 1.preteky'!O11</f>
        <v>44</v>
      </c>
      <c r="D8" s="46">
        <f>'družstvá 1.preteky'!P11</f>
        <v>11000</v>
      </c>
      <c r="E8" s="80">
        <f>'družstvá 1.preteky'!Q11</f>
        <v>23</v>
      </c>
      <c r="F8" s="45">
        <f>'družstvá 2.preteky'!O11</f>
        <v>41</v>
      </c>
      <c r="G8" s="46">
        <f>'družstvá 2.preteky'!P11</f>
        <v>14750</v>
      </c>
      <c r="H8" s="80">
        <f>'družstvá 2.preteky'!Q11</f>
        <v>23</v>
      </c>
      <c r="I8" s="45">
        <f>'12 družstiev Pretek č. 3'!O11</f>
        <v>36</v>
      </c>
      <c r="J8" s="46">
        <f>'12 družstiev Pretek č. 3'!P11</f>
        <v>11220</v>
      </c>
      <c r="K8" s="80">
        <f>'12 družstiev Pretek č. 3'!Q11</f>
        <v>11</v>
      </c>
      <c r="L8" s="45">
        <f>'12 družstiev Pretek č. 4'!O11</f>
        <v>14</v>
      </c>
      <c r="M8" s="46">
        <f>'12 družstiev Pretek č. 4'!P11</f>
        <v>35220</v>
      </c>
      <c r="N8" s="83">
        <f>'12 družstiev Pretek č. 4'!Q11</f>
        <v>1</v>
      </c>
      <c r="O8" s="53">
        <f t="shared" si="0"/>
        <v>135</v>
      </c>
      <c r="P8" s="54">
        <f t="shared" si="0"/>
        <v>72190</v>
      </c>
      <c r="Q8" s="44">
        <f t="shared" si="1"/>
        <v>10</v>
      </c>
      <c r="R8" s="3"/>
      <c r="S8" s="3"/>
      <c r="V8" s="44">
        <f t="shared" si="2"/>
        <v>10</v>
      </c>
      <c r="W8">
        <f t="shared" si="3"/>
        <v>9</v>
      </c>
      <c r="X8">
        <f t="shared" si="4"/>
        <v>10.009</v>
      </c>
      <c r="AA8">
        <f t="shared" si="5"/>
        <v>10</v>
      </c>
    </row>
    <row r="9" spans="1:27" ht="35.1" customHeight="1" thickBot="1" x14ac:dyDescent="0.2">
      <c r="A9" s="2">
        <v>5</v>
      </c>
      <c r="B9" s="33" t="str">
        <f>'Zoznam tímov a pretekárov'!A11</f>
        <v>Hlohovec - Browvning</v>
      </c>
      <c r="C9" s="45">
        <f>'družstvá 1.preteky'!O13</f>
        <v>15</v>
      </c>
      <c r="D9" s="46">
        <f>'družstvá 1.preteky'!P13</f>
        <v>33750</v>
      </c>
      <c r="E9" s="80">
        <f>'družstvá 1.preteky'!Q13</f>
        <v>3</v>
      </c>
      <c r="F9" s="45">
        <f>'družstvá 2.preteky'!O13</f>
        <v>16</v>
      </c>
      <c r="G9" s="46">
        <f>'družstvá 2.preteky'!P13</f>
        <v>41520</v>
      </c>
      <c r="H9" s="80">
        <f>'družstvá 2.preteky'!Q13</f>
        <v>4</v>
      </c>
      <c r="I9" s="45">
        <f>'12 družstiev Pretek č. 3'!O13</f>
        <v>21</v>
      </c>
      <c r="J9" s="46">
        <f>'12 družstiev Pretek č. 3'!P13</f>
        <v>25640</v>
      </c>
      <c r="K9" s="80">
        <f>'12 družstiev Pretek č. 3'!Q13</f>
        <v>4</v>
      </c>
      <c r="L9" s="45">
        <f>'12 družstiev Pretek č. 4'!O13</f>
        <v>25</v>
      </c>
      <c r="M9" s="46">
        <f>'12 družstiev Pretek č. 4'!P13</f>
        <v>22960</v>
      </c>
      <c r="N9" s="83">
        <f>'12 družstiev Pretek č. 4'!Q13</f>
        <v>6</v>
      </c>
      <c r="O9" s="53">
        <f t="shared" si="0"/>
        <v>77</v>
      </c>
      <c r="P9" s="54">
        <f t="shared" si="0"/>
        <v>123870</v>
      </c>
      <c r="Q9" s="44">
        <f t="shared" si="1"/>
        <v>3</v>
      </c>
      <c r="R9" s="87"/>
      <c r="S9" s="3"/>
      <c r="V9" s="44">
        <f t="shared" si="2"/>
        <v>3</v>
      </c>
      <c r="W9">
        <f t="shared" si="3"/>
        <v>3</v>
      </c>
      <c r="X9">
        <f t="shared" si="4"/>
        <v>3.0030000000000001</v>
      </c>
      <c r="AA9">
        <f t="shared" si="5"/>
        <v>3</v>
      </c>
    </row>
    <row r="10" spans="1:27" ht="35.1" customHeight="1" thickBot="1" x14ac:dyDescent="0.2">
      <c r="A10" s="7">
        <v>6</v>
      </c>
      <c r="B10" s="33" t="str">
        <f>'Zoznam tímov a pretekárov'!A13</f>
        <v>Košice A</v>
      </c>
      <c r="C10" s="45">
        <f>'družstvá 1.preteky'!O15</f>
        <v>42</v>
      </c>
      <c r="D10" s="46">
        <f>'družstvá 1.preteky'!P15</f>
        <v>11700</v>
      </c>
      <c r="E10" s="80">
        <f>'družstvá 1.preteky'!Q15</f>
        <v>22</v>
      </c>
      <c r="F10" s="45">
        <f>'družstvá 2.preteky'!O15</f>
        <v>47</v>
      </c>
      <c r="G10" s="46">
        <f>'družstvá 2.preteky'!P15</f>
        <v>8660</v>
      </c>
      <c r="H10" s="80">
        <f>'družstvá 2.preteky'!Q15</f>
        <v>24</v>
      </c>
      <c r="I10" s="45">
        <f>'12 družstiev Pretek č. 3'!O15</f>
        <v>32</v>
      </c>
      <c r="J10" s="46">
        <f>'12 družstiev Pretek č. 3'!P15</f>
        <v>14520</v>
      </c>
      <c r="K10" s="80">
        <f>'12 družstiev Pretek č. 3'!Q15</f>
        <v>8</v>
      </c>
      <c r="L10" s="45">
        <f>'12 družstiev Pretek č. 4'!O15</f>
        <v>34</v>
      </c>
      <c r="M10" s="46">
        <f>'12 družstiev Pretek č. 4'!P15</f>
        <v>14280</v>
      </c>
      <c r="N10" s="83">
        <f>'12 družstiev Pretek č. 4'!Q15</f>
        <v>10</v>
      </c>
      <c r="O10" s="53">
        <f t="shared" si="0"/>
        <v>155</v>
      </c>
      <c r="P10" s="54">
        <f t="shared" si="0"/>
        <v>49160</v>
      </c>
      <c r="Q10" s="44">
        <f t="shared" si="1"/>
        <v>12</v>
      </c>
      <c r="R10" s="3"/>
      <c r="S10" s="3"/>
      <c r="V10" s="44">
        <f t="shared" si="2"/>
        <v>12</v>
      </c>
      <c r="W10">
        <f t="shared" si="3"/>
        <v>12</v>
      </c>
      <c r="X10">
        <f t="shared" si="4"/>
        <v>12.012</v>
      </c>
      <c r="AA10">
        <f t="shared" si="5"/>
        <v>12</v>
      </c>
    </row>
    <row r="11" spans="1:27" ht="35.1" customHeight="1" thickBot="1" x14ac:dyDescent="0.2">
      <c r="A11" s="2">
        <v>7</v>
      </c>
      <c r="B11" s="33" t="str">
        <f>'Zoznam tímov a pretekárov'!A15</f>
        <v>Dolný Kubín - Robinson</v>
      </c>
      <c r="C11" s="45">
        <f>'družstvá 1.preteky'!O17</f>
        <v>32</v>
      </c>
      <c r="D11" s="46">
        <f>'družstvá 1.preteky'!P17</f>
        <v>21210</v>
      </c>
      <c r="E11" s="80">
        <f>'družstvá 1.preteky'!Q17</f>
        <v>16</v>
      </c>
      <c r="F11" s="45">
        <f>'družstvá 2.preteky'!O17</f>
        <v>24</v>
      </c>
      <c r="G11" s="46">
        <f>'družstvá 2.preteky'!P17</f>
        <v>29920</v>
      </c>
      <c r="H11" s="80">
        <f>'družstvá 2.preteky'!Q17</f>
        <v>10</v>
      </c>
      <c r="I11" s="45">
        <f>'12 družstiev Pretek č. 3'!O17</f>
        <v>29</v>
      </c>
      <c r="J11" s="46">
        <f>'12 družstiev Pretek č. 3'!P17</f>
        <v>16880</v>
      </c>
      <c r="K11" s="80">
        <f>'12 družstiev Pretek č. 3'!Q17</f>
        <v>7</v>
      </c>
      <c r="L11" s="45">
        <f>'12 družstiev Pretek č. 4'!O17</f>
        <v>36</v>
      </c>
      <c r="M11" s="46">
        <f>'12 družstiev Pretek č. 4'!P17</f>
        <v>16360</v>
      </c>
      <c r="N11" s="83">
        <f>'12 družstiev Pretek č. 4'!Q17</f>
        <v>11</v>
      </c>
      <c r="O11" s="53">
        <f t="shared" si="0"/>
        <v>121</v>
      </c>
      <c r="P11" s="54">
        <f t="shared" si="0"/>
        <v>84370</v>
      </c>
      <c r="Q11" s="44">
        <f t="shared" si="1"/>
        <v>8</v>
      </c>
      <c r="R11" s="3"/>
      <c r="S11" s="3"/>
      <c r="V11" s="44">
        <f t="shared" si="2"/>
        <v>8</v>
      </c>
      <c r="W11">
        <f t="shared" si="3"/>
        <v>7</v>
      </c>
      <c r="X11">
        <f t="shared" si="4"/>
        <v>8.0069999999999997</v>
      </c>
      <c r="AA11">
        <f t="shared" si="5"/>
        <v>8</v>
      </c>
    </row>
    <row r="12" spans="1:27" ht="35.1" customHeight="1" thickBot="1" x14ac:dyDescent="0.2">
      <c r="A12" s="7">
        <v>8</v>
      </c>
      <c r="B12" s="33" t="str">
        <f>'Zoznam tímov a pretekárov'!A17</f>
        <v>Nová Baňa - Masterfish</v>
      </c>
      <c r="C12" s="45">
        <f>'družstvá 1.preteky'!O19</f>
        <v>18</v>
      </c>
      <c r="D12" s="46">
        <f>'družstvá 1.preteky'!P19</f>
        <v>27750</v>
      </c>
      <c r="E12" s="80">
        <f>'družstvá 1.preteky'!Q19</f>
        <v>6</v>
      </c>
      <c r="F12" s="45">
        <f>'družstvá 2.preteky'!O19</f>
        <v>16</v>
      </c>
      <c r="G12" s="46">
        <f>'družstvá 2.preteky'!P19</f>
        <v>38020</v>
      </c>
      <c r="H12" s="80">
        <f>'družstvá 2.preteky'!Q19</f>
        <v>5</v>
      </c>
      <c r="I12" s="45">
        <f>'12 družstiev Pretek č. 3'!O19</f>
        <v>12</v>
      </c>
      <c r="J12" s="46">
        <f>'12 družstiev Pretek č. 3'!P19</f>
        <v>35760</v>
      </c>
      <c r="K12" s="80">
        <f>'12 družstiev Pretek č. 3'!Q19</f>
        <v>2</v>
      </c>
      <c r="L12" s="45">
        <f>'12 družstiev Pretek č. 4'!O19</f>
        <v>15</v>
      </c>
      <c r="M12" s="46">
        <f>'12 družstiev Pretek č. 4'!P19</f>
        <v>29700</v>
      </c>
      <c r="N12" s="83">
        <f>'12 družstiev Pretek č. 4'!Q19</f>
        <v>2</v>
      </c>
      <c r="O12" s="53">
        <f t="shared" si="0"/>
        <v>61</v>
      </c>
      <c r="P12" s="54">
        <f t="shared" si="0"/>
        <v>131230</v>
      </c>
      <c r="Q12" s="44">
        <f t="shared" si="1"/>
        <v>2</v>
      </c>
      <c r="R12" s="3"/>
      <c r="S12" s="3"/>
      <c r="V12" s="44">
        <f t="shared" si="2"/>
        <v>2</v>
      </c>
      <c r="W12">
        <f t="shared" si="3"/>
        <v>2</v>
      </c>
      <c r="X12">
        <f t="shared" si="4"/>
        <v>2.0019999999999998</v>
      </c>
      <c r="AA12">
        <f t="shared" si="5"/>
        <v>2</v>
      </c>
    </row>
    <row r="13" spans="1:27" ht="35.1" customHeight="1" thickBot="1" x14ac:dyDescent="0.2">
      <c r="A13" s="2">
        <v>9</v>
      </c>
      <c r="B13" s="33" t="str">
        <f>'Zoznam tímov a pretekárov'!A19</f>
        <v>Dunajská Streda - Golden feeder team</v>
      </c>
      <c r="C13" s="45">
        <f>'družstvá 1.preteky'!O21</f>
        <v>19</v>
      </c>
      <c r="D13" s="46">
        <f>'družstvá 1.preteky'!P21</f>
        <v>26520</v>
      </c>
      <c r="E13" s="80">
        <f>'družstvá 1.preteky'!Q21</f>
        <v>7</v>
      </c>
      <c r="F13" s="45">
        <f>'družstvá 2.preteky'!O21</f>
        <v>25</v>
      </c>
      <c r="G13" s="46">
        <f>'družstvá 2.preteky'!P21</f>
        <v>31720</v>
      </c>
      <c r="H13" s="80">
        <f>'družstvá 2.preteky'!Q21</f>
        <v>11</v>
      </c>
      <c r="I13" s="45">
        <f>'12 družstiev Pretek č. 3'!O21</f>
        <v>20</v>
      </c>
      <c r="J13" s="46">
        <f>'12 družstiev Pretek č. 3'!P21</f>
        <v>25820</v>
      </c>
      <c r="K13" s="80">
        <f>'12 družstiev Pretek č. 3'!Q21</f>
        <v>3</v>
      </c>
      <c r="L13" s="45">
        <f>'12 družstiev Pretek č. 4'!O21</f>
        <v>29</v>
      </c>
      <c r="M13" s="46">
        <f>'12 družstiev Pretek č. 4'!P21</f>
        <v>21760</v>
      </c>
      <c r="N13" s="83">
        <f>'12 družstiev Pretek č. 4'!Q21</f>
        <v>8</v>
      </c>
      <c r="O13" s="53">
        <f t="shared" si="0"/>
        <v>93</v>
      </c>
      <c r="P13" s="54">
        <f t="shared" si="0"/>
        <v>105820</v>
      </c>
      <c r="Q13" s="44">
        <f t="shared" si="1"/>
        <v>5</v>
      </c>
      <c r="R13" s="3"/>
      <c r="S13" s="3"/>
      <c r="V13" s="44">
        <f t="shared" si="2"/>
        <v>5</v>
      </c>
      <c r="W13">
        <f t="shared" si="3"/>
        <v>5</v>
      </c>
      <c r="X13">
        <f t="shared" si="4"/>
        <v>5.0049999999999999</v>
      </c>
      <c r="AA13">
        <f t="shared" si="5"/>
        <v>5</v>
      </c>
    </row>
    <row r="14" spans="1:27" ht="35.1" customHeight="1" thickBot="1" x14ac:dyDescent="0.2">
      <c r="A14" s="7">
        <v>10</v>
      </c>
      <c r="B14" s="33" t="str">
        <f>'Zoznam tímov a pretekárov'!A21</f>
        <v>Košice C - Sensas</v>
      </c>
      <c r="C14" s="45">
        <f>'družstvá 1.preteky'!O23</f>
        <v>31</v>
      </c>
      <c r="D14" s="46">
        <f>'družstvá 1.preteky'!P23</f>
        <v>16940</v>
      </c>
      <c r="E14" s="80">
        <f>'družstvá 1.preteky'!Q23</f>
        <v>15</v>
      </c>
      <c r="F14" s="45">
        <f>'družstvá 2.preteky'!O23</f>
        <v>32</v>
      </c>
      <c r="G14" s="46">
        <f>'družstvá 2.preteky'!P23</f>
        <v>21820</v>
      </c>
      <c r="H14" s="80">
        <f>'družstvá 2.preteky'!Q23</f>
        <v>15</v>
      </c>
      <c r="I14" s="45">
        <f>'12 družstiev Pretek č. 3'!O23</f>
        <v>36</v>
      </c>
      <c r="J14" s="46">
        <f>'12 družstiev Pretek č. 3'!P23</f>
        <v>11720</v>
      </c>
      <c r="K14" s="80">
        <f>'12 družstiev Pretek č. 3'!Q23</f>
        <v>10</v>
      </c>
      <c r="L14" s="45">
        <f>'12 družstiev Pretek č. 4'!O23</f>
        <v>45</v>
      </c>
      <c r="M14" s="46">
        <f>'12 družstiev Pretek č. 4'!P23</f>
        <v>8340</v>
      </c>
      <c r="N14" s="83">
        <f>'12 družstiev Pretek č. 4'!Q23</f>
        <v>12</v>
      </c>
      <c r="O14" s="53">
        <f t="shared" si="0"/>
        <v>144</v>
      </c>
      <c r="P14" s="54">
        <f t="shared" si="0"/>
        <v>58820</v>
      </c>
      <c r="Q14" s="44">
        <f t="shared" si="1"/>
        <v>11</v>
      </c>
      <c r="R14" s="88"/>
      <c r="S14" s="3"/>
      <c r="V14" s="44">
        <f t="shared" si="2"/>
        <v>11</v>
      </c>
      <c r="W14">
        <f t="shared" si="3"/>
        <v>11</v>
      </c>
      <c r="X14">
        <f t="shared" si="4"/>
        <v>11.010999999999999</v>
      </c>
      <c r="AA14">
        <f t="shared" si="5"/>
        <v>11</v>
      </c>
    </row>
    <row r="15" spans="1:27" ht="35.1" customHeight="1" thickBot="1" x14ac:dyDescent="0.2">
      <c r="A15" s="7">
        <v>11</v>
      </c>
      <c r="B15" s="33" t="str">
        <f>'Zoznam tímov a pretekárov'!A23</f>
        <v>Trebišov</v>
      </c>
      <c r="C15" s="45">
        <f>'družstvá 1.preteky'!O25</f>
        <v>29</v>
      </c>
      <c r="D15" s="46">
        <f>'družstvá 1.preteky'!P25</f>
        <v>16160</v>
      </c>
      <c r="E15" s="80">
        <f>'družstvá 1.preteky'!Q25</f>
        <v>13</v>
      </c>
      <c r="F15" s="45">
        <f>'družstvá 2.preteky'!O25</f>
        <v>33</v>
      </c>
      <c r="G15" s="46">
        <f>'družstvá 2.preteky'!P25</f>
        <v>18930</v>
      </c>
      <c r="H15" s="80">
        <f>'družstvá 2.preteky'!Q25</f>
        <v>17</v>
      </c>
      <c r="I15" s="45">
        <f>'12 družstiev Pretek č. 3'!O25</f>
        <v>38</v>
      </c>
      <c r="J15" s="46">
        <f>'12 družstiev Pretek č. 3'!P25</f>
        <v>10180</v>
      </c>
      <c r="K15" s="80">
        <f>'12 družstiev Pretek č. 3'!Q25</f>
        <v>12</v>
      </c>
      <c r="L15" s="45">
        <f>'12 družstiev Pretek č. 4'!O25</f>
        <v>31</v>
      </c>
      <c r="M15" s="46">
        <f>'12 družstiev Pretek č. 4'!P25</f>
        <v>17680</v>
      </c>
      <c r="N15" s="83">
        <f>'12 družstiev Pretek č. 4'!Q25</f>
        <v>9</v>
      </c>
      <c r="O15" s="53">
        <f t="shared" si="0"/>
        <v>131</v>
      </c>
      <c r="P15" s="54">
        <f t="shared" si="0"/>
        <v>62950</v>
      </c>
      <c r="Q15" s="44">
        <f t="shared" si="1"/>
        <v>9</v>
      </c>
      <c r="R15" s="3"/>
      <c r="S15" s="3"/>
      <c r="V15" s="44">
        <f t="shared" si="2"/>
        <v>9</v>
      </c>
      <c r="W15">
        <f t="shared" si="3"/>
        <v>10</v>
      </c>
      <c r="X15">
        <f t="shared" si="4"/>
        <v>9.01</v>
      </c>
      <c r="AA15">
        <f t="shared" si="5"/>
        <v>9</v>
      </c>
    </row>
    <row r="16" spans="1:27" ht="35.1" customHeight="1" thickBot="1" x14ac:dyDescent="0.2">
      <c r="A16" s="4">
        <v>12</v>
      </c>
      <c r="B16" s="56" t="str">
        <f>'Zoznam tímov a pretekárov'!A25</f>
        <v>Považská Bystrica B</v>
      </c>
      <c r="C16" s="70">
        <f>'družstvá 1.preteky'!O27</f>
        <v>33</v>
      </c>
      <c r="D16" s="57">
        <f>'družstvá 1.preteky'!P27</f>
        <v>15120</v>
      </c>
      <c r="E16" s="58">
        <f>'družstvá 1.preteky'!Q27</f>
        <v>18</v>
      </c>
      <c r="F16" s="70">
        <f>'družstvá 2.preteky'!O27</f>
        <v>38</v>
      </c>
      <c r="G16" s="57">
        <f>'družstvá 2.preteky'!P27</f>
        <v>15930</v>
      </c>
      <c r="H16" s="58">
        <f>'družstvá 2.preteky'!Q27</f>
        <v>19</v>
      </c>
      <c r="I16" s="70">
        <f>'12 družstiev Pretek č. 3'!O27</f>
        <v>22</v>
      </c>
      <c r="J16" s="57">
        <f>'12 družstiev Pretek č. 3'!P27</f>
        <v>20920</v>
      </c>
      <c r="K16" s="58">
        <f>'12 družstiev Pretek č. 3'!Q27</f>
        <v>5</v>
      </c>
      <c r="L16" s="70">
        <f>'12 družstiev Pretek č. 4'!O27</f>
        <v>20</v>
      </c>
      <c r="M16" s="57">
        <f>'12 družstiev Pretek č. 4'!P27</f>
        <v>25000</v>
      </c>
      <c r="N16" s="84">
        <f>'12 družstiev Pretek č. 4'!Q27</f>
        <v>5</v>
      </c>
      <c r="O16" s="64">
        <f t="shared" si="0"/>
        <v>113</v>
      </c>
      <c r="P16" s="65">
        <f t="shared" si="0"/>
        <v>76970</v>
      </c>
      <c r="Q16" s="44">
        <f t="shared" si="1"/>
        <v>7</v>
      </c>
      <c r="R16" s="3"/>
      <c r="S16" s="3"/>
      <c r="V16" s="44">
        <f t="shared" si="2"/>
        <v>7</v>
      </c>
      <c r="W16">
        <f t="shared" si="3"/>
        <v>8</v>
      </c>
      <c r="X16">
        <f t="shared" si="4"/>
        <v>7.008</v>
      </c>
      <c r="AA16">
        <f t="shared" si="5"/>
        <v>7</v>
      </c>
    </row>
    <row r="17" spans="1:19" ht="27.75" customHeight="1" x14ac:dyDescent="0.15">
      <c r="A17" s="271" t="s">
        <v>100</v>
      </c>
      <c r="B17" s="271"/>
      <c r="C17" s="271"/>
      <c r="D17" s="271"/>
      <c r="E17" s="271"/>
      <c r="F17" s="271"/>
      <c r="G17" s="271"/>
      <c r="H17" s="271"/>
      <c r="I17" s="271"/>
      <c r="J17" s="271"/>
      <c r="K17" s="271"/>
      <c r="L17" s="271"/>
      <c r="M17" s="271"/>
      <c r="N17" s="271"/>
      <c r="O17" s="271"/>
      <c r="P17" s="271"/>
      <c r="Q17" s="271"/>
      <c r="R17" s="26"/>
      <c r="S17" s="26"/>
    </row>
    <row r="18" spans="1:19" ht="20.100000000000001" customHeight="1" x14ac:dyDescent="0.15">
      <c r="A18" s="1"/>
      <c r="B18" s="1"/>
      <c r="C18" s="1"/>
      <c r="D18" s="1"/>
      <c r="E18" s="1"/>
      <c r="F18" s="1"/>
      <c r="G18" s="1"/>
      <c r="H18" s="1"/>
      <c r="I18" s="1"/>
      <c r="J18" s="1"/>
      <c r="K18" s="1"/>
      <c r="L18" s="1"/>
      <c r="M18" s="1"/>
      <c r="N18" s="1"/>
      <c r="O18" s="1"/>
      <c r="P18" s="1"/>
      <c r="Q18" s="1"/>
      <c r="R18" s="1"/>
      <c r="S18" s="1"/>
    </row>
    <row r="19" spans="1:19" ht="20.100000000000001" customHeight="1" x14ac:dyDescent="0.15"/>
    <row r="20" spans="1:19" ht="20.100000000000001" customHeight="1" x14ac:dyDescent="0.15"/>
    <row r="21" spans="1:19" ht="20.100000000000001" customHeight="1" x14ac:dyDescent="0.15"/>
    <row r="22" spans="1:19" ht="20.100000000000001" customHeight="1" x14ac:dyDescent="0.15"/>
    <row r="23" spans="1:19" ht="20.100000000000001" customHeight="1" x14ac:dyDescent="0.15"/>
    <row r="24" spans="1:19" ht="20.100000000000001" customHeight="1" x14ac:dyDescent="0.15"/>
    <row r="25" spans="1:19" ht="20.100000000000001" customHeight="1" x14ac:dyDescent="0.15"/>
    <row r="26" spans="1:19" ht="20.100000000000001" customHeight="1" x14ac:dyDescent="0.15"/>
  </sheetData>
  <sheetProtection selectLockedCells="1"/>
  <mergeCells count="24">
    <mergeCell ref="A17:Q17"/>
    <mergeCell ref="K3:K4"/>
    <mergeCell ref="L3:L4"/>
    <mergeCell ref="M3:M4"/>
    <mergeCell ref="N3:N4"/>
    <mergeCell ref="O3:O4"/>
    <mergeCell ref="P3:P4"/>
    <mergeCell ref="E3:E4"/>
    <mergeCell ref="F3:F4"/>
    <mergeCell ref="G3:G4"/>
    <mergeCell ref="H3:H4"/>
    <mergeCell ref="I3:I4"/>
    <mergeCell ref="J3:J4"/>
    <mergeCell ref="A1:Q1"/>
    <mergeCell ref="A2:A4"/>
    <mergeCell ref="B2:B4"/>
    <mergeCell ref="C2:E2"/>
    <mergeCell ref="F2:H2"/>
    <mergeCell ref="I2:K2"/>
    <mergeCell ref="L2:N2"/>
    <mergeCell ref="O2:Q2"/>
    <mergeCell ref="C3:C4"/>
    <mergeCell ref="D3:D4"/>
    <mergeCell ref="Q3:Q4"/>
  </mergeCells>
  <printOptions horizontalCentered="1"/>
  <pageMargins left="0.19685039370078741" right="0.19685039370078741" top="0.78740157480314965" bottom="0.39370078740157483" header="0" footer="0"/>
  <pageSetup paperSize="9" scale="9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H62"/>
  <sheetViews>
    <sheetView view="pageBreakPreview" topLeftCell="N22" zoomScale="60" zoomScaleNormal="100" workbookViewId="0">
      <selection activeCell="AJ13" sqref="AJ13"/>
    </sheetView>
  </sheetViews>
  <sheetFormatPr defaultRowHeight="12.75" x14ac:dyDescent="0.15"/>
  <cols>
    <col min="1" max="1" width="9.3046875" bestFit="1" customWidth="1"/>
    <col min="2" max="2" width="15.640625" bestFit="1" customWidth="1"/>
    <col min="3" max="3" width="24.67578125" customWidth="1"/>
    <col min="4" max="4" width="30.609375" bestFit="1" customWidth="1"/>
    <col min="5" max="5" width="15.640625" bestFit="1" customWidth="1"/>
    <col min="6" max="6" width="15.37109375" bestFit="1" customWidth="1"/>
    <col min="10" max="10" width="9.3046875" bestFit="1" customWidth="1"/>
    <col min="11" max="11" width="15.640625" bestFit="1" customWidth="1"/>
    <col min="12" max="12" width="24.67578125" customWidth="1"/>
    <col min="13" max="13" width="30.609375" bestFit="1" customWidth="1"/>
    <col min="14" max="14" width="15.5078125" bestFit="1" customWidth="1"/>
    <col min="18" max="18" width="7.4140625" customWidth="1"/>
    <col min="20" max="20" width="15.5078125" bestFit="1" customWidth="1"/>
    <col min="21" max="21" width="24.67578125" customWidth="1"/>
    <col min="22" max="22" width="30.4765625" bestFit="1" customWidth="1"/>
    <col min="23" max="23" width="15.5078125" bestFit="1" customWidth="1"/>
    <col min="27" max="27" width="3.234375" customWidth="1"/>
    <col min="29" max="29" width="15.5078125" bestFit="1" customWidth="1"/>
    <col min="30" max="30" width="24.67578125" customWidth="1"/>
    <col min="31" max="31" width="30.4765625" bestFit="1" customWidth="1"/>
    <col min="32" max="32" width="15.5078125" bestFit="1" customWidth="1"/>
  </cols>
  <sheetData>
    <row r="1" spans="1:34" ht="45" customHeight="1" x14ac:dyDescent="0.15">
      <c r="A1" s="90"/>
      <c r="B1" s="295" t="s">
        <v>122</v>
      </c>
      <c r="C1" s="295"/>
      <c r="D1" s="295"/>
      <c r="E1" s="295"/>
      <c r="F1" s="295"/>
      <c r="G1" s="296"/>
      <c r="H1" s="86"/>
      <c r="J1" s="90"/>
      <c r="K1" s="295" t="s">
        <v>123</v>
      </c>
      <c r="L1" s="295"/>
      <c r="M1" s="295"/>
      <c r="N1" s="295"/>
      <c r="O1" s="295"/>
      <c r="P1" s="296"/>
      <c r="Q1" s="86"/>
      <c r="S1" s="90"/>
      <c r="T1" s="295" t="s">
        <v>124</v>
      </c>
      <c r="U1" s="295"/>
      <c r="V1" s="295"/>
      <c r="W1" s="295"/>
      <c r="X1" s="295"/>
      <c r="Y1" s="296"/>
      <c r="Z1" s="86"/>
      <c r="AB1" s="90"/>
      <c r="AC1" s="295" t="s">
        <v>125</v>
      </c>
      <c r="AD1" s="295"/>
      <c r="AE1" s="295"/>
      <c r="AF1" s="295"/>
      <c r="AG1" s="295"/>
      <c r="AH1" s="296"/>
    </row>
    <row r="2" spans="1:34" ht="45" customHeight="1" thickBot="1" x14ac:dyDescent="0.2">
      <c r="A2" s="91"/>
      <c r="B2" s="297" t="s">
        <v>296</v>
      </c>
      <c r="C2" s="297"/>
      <c r="D2" s="297"/>
      <c r="E2" s="298">
        <v>43743</v>
      </c>
      <c r="F2" s="289"/>
      <c r="G2" s="290"/>
      <c r="H2" s="92"/>
      <c r="J2" s="91"/>
      <c r="K2" s="297" t="s">
        <v>296</v>
      </c>
      <c r="L2" s="297"/>
      <c r="M2" s="297"/>
      <c r="N2" s="289" t="s">
        <v>297</v>
      </c>
      <c r="O2" s="289"/>
      <c r="P2" s="290"/>
      <c r="Q2" s="92"/>
      <c r="S2" s="91"/>
      <c r="T2" s="297" t="s">
        <v>296</v>
      </c>
      <c r="U2" s="297"/>
      <c r="V2" s="297"/>
      <c r="W2" s="289" t="s">
        <v>298</v>
      </c>
      <c r="X2" s="289"/>
      <c r="Y2" s="290"/>
      <c r="Z2" s="92"/>
      <c r="AB2" s="91"/>
      <c r="AC2" s="297" t="s">
        <v>296</v>
      </c>
      <c r="AD2" s="297"/>
      <c r="AE2" s="297"/>
      <c r="AF2" s="289" t="s">
        <v>297</v>
      </c>
      <c r="AG2" s="289"/>
      <c r="AH2" s="290"/>
    </row>
    <row r="3" spans="1:34" ht="24.95" customHeight="1" thickBot="1" x14ac:dyDescent="0.2">
      <c r="A3" s="93" t="s">
        <v>109</v>
      </c>
      <c r="B3" s="291" t="s">
        <v>110</v>
      </c>
      <c r="C3" s="292"/>
      <c r="D3" s="94" t="s">
        <v>111</v>
      </c>
      <c r="E3" s="95" t="s">
        <v>112</v>
      </c>
      <c r="F3" s="95" t="s">
        <v>113</v>
      </c>
      <c r="G3" s="96" t="s">
        <v>114</v>
      </c>
      <c r="H3" s="97"/>
      <c r="J3" s="93" t="s">
        <v>109</v>
      </c>
      <c r="K3" s="291" t="s">
        <v>110</v>
      </c>
      <c r="L3" s="292"/>
      <c r="M3" s="94" t="s">
        <v>111</v>
      </c>
      <c r="N3" s="95" t="s">
        <v>112</v>
      </c>
      <c r="O3" s="95" t="s">
        <v>113</v>
      </c>
      <c r="P3" s="96" t="s">
        <v>114</v>
      </c>
      <c r="Q3" s="97"/>
      <c r="S3" s="93" t="s">
        <v>109</v>
      </c>
      <c r="T3" s="291" t="s">
        <v>110</v>
      </c>
      <c r="U3" s="292"/>
      <c r="V3" s="94" t="s">
        <v>111</v>
      </c>
      <c r="W3" s="95" t="s">
        <v>112</v>
      </c>
      <c r="X3" s="95" t="s">
        <v>113</v>
      </c>
      <c r="Y3" s="96" t="s">
        <v>114</v>
      </c>
      <c r="Z3" s="97"/>
      <c r="AB3" s="93" t="s">
        <v>109</v>
      </c>
      <c r="AC3" s="291" t="s">
        <v>110</v>
      </c>
      <c r="AD3" s="292"/>
      <c r="AE3" s="94" t="s">
        <v>111</v>
      </c>
      <c r="AF3" s="95" t="s">
        <v>112</v>
      </c>
      <c r="AG3" s="95" t="s">
        <v>113</v>
      </c>
      <c r="AH3" s="96" t="s">
        <v>114</v>
      </c>
    </row>
    <row r="4" spans="1:34" ht="36.950000000000003" customHeight="1" thickTop="1" x14ac:dyDescent="0.2">
      <c r="A4" s="98">
        <v>1</v>
      </c>
      <c r="B4" s="293" t="str">
        <f t="shared" ref="B4:B15" si="0">E33</f>
        <v>Jenei Ľudovít</v>
      </c>
      <c r="C4" s="294"/>
      <c r="D4" s="99" t="str">
        <f t="shared" ref="D4:D26" si="1">F33</f>
        <v>Marcelová</v>
      </c>
      <c r="E4" s="100">
        <v>9300</v>
      </c>
      <c r="F4" s="100">
        <v>6</v>
      </c>
      <c r="G4" s="101"/>
      <c r="H4" s="8"/>
      <c r="J4" s="98">
        <v>1</v>
      </c>
      <c r="K4" s="293" t="str">
        <f t="shared" ref="K4:K15" si="2">N33</f>
        <v>Rovenský Denis</v>
      </c>
      <c r="L4" s="294"/>
      <c r="M4" s="99" t="str">
        <f t="shared" ref="M4:M26" si="3">O33</f>
        <v>Nová Baňa - Masterfish</v>
      </c>
      <c r="N4" s="100">
        <v>9490</v>
      </c>
      <c r="O4" s="100">
        <v>3</v>
      </c>
      <c r="P4" s="101"/>
      <c r="Q4" s="8"/>
      <c r="S4" s="98">
        <v>1</v>
      </c>
      <c r="T4" s="293" t="str">
        <f t="shared" ref="T4:T15" si="4">W33</f>
        <v>Hirjak Peter</v>
      </c>
      <c r="U4" s="294"/>
      <c r="V4" s="99" t="str">
        <f t="shared" ref="V4:V26" si="5">X33</f>
        <v>Košice C - Sensas</v>
      </c>
      <c r="W4" s="100">
        <v>3880</v>
      </c>
      <c r="X4" s="100">
        <v>6</v>
      </c>
      <c r="Y4" s="101"/>
      <c r="Z4" s="8"/>
      <c r="AB4" s="98">
        <v>1</v>
      </c>
      <c r="AC4" s="293" t="str">
        <f t="shared" ref="AC4:AC15" si="6">AF33</f>
        <v>Milošovič Martin</v>
      </c>
      <c r="AD4" s="294"/>
      <c r="AE4" s="99" t="str">
        <f t="shared" ref="AE4:AE26" si="7">AG33</f>
        <v>Senec - Energofish</v>
      </c>
      <c r="AF4" s="100">
        <v>2280</v>
      </c>
      <c r="AG4" s="100">
        <v>12</v>
      </c>
      <c r="AH4" s="101"/>
    </row>
    <row r="5" spans="1:34" ht="36.950000000000003" customHeight="1" x14ac:dyDescent="0.2">
      <c r="A5" s="102">
        <v>2</v>
      </c>
      <c r="B5" s="287" t="str">
        <f t="shared" si="0"/>
        <v>Szikonya Kristián</v>
      </c>
      <c r="C5" s="288"/>
      <c r="D5" s="103" t="str">
        <f t="shared" si="1"/>
        <v>Nové Zámky  Maros-Mix Tubertini</v>
      </c>
      <c r="E5" s="104">
        <v>23340</v>
      </c>
      <c r="F5" s="104">
        <v>1</v>
      </c>
      <c r="G5" s="105"/>
      <c r="H5" s="8"/>
      <c r="J5" s="102">
        <v>2</v>
      </c>
      <c r="K5" s="287" t="str">
        <f t="shared" si="2"/>
        <v>Tomanovics Alexand</v>
      </c>
      <c r="L5" s="288"/>
      <c r="M5" s="103" t="str">
        <f t="shared" si="3"/>
        <v>Dunajská Streda  Szenzal</v>
      </c>
      <c r="N5" s="104">
        <v>5470</v>
      </c>
      <c r="O5" s="104">
        <v>9</v>
      </c>
      <c r="P5" s="105"/>
      <c r="Q5" s="8"/>
      <c r="S5" s="102">
        <v>2</v>
      </c>
      <c r="T5" s="287" t="str">
        <f t="shared" si="4"/>
        <v>Koller Roland</v>
      </c>
      <c r="U5" s="288"/>
      <c r="V5" s="103" t="str">
        <f t="shared" si="5"/>
        <v>Galanta - Sensas B</v>
      </c>
      <c r="W5" s="104">
        <v>940</v>
      </c>
      <c r="X5" s="104">
        <v>12.5</v>
      </c>
      <c r="Y5" s="105"/>
      <c r="Z5" s="8"/>
      <c r="AB5" s="102">
        <v>2</v>
      </c>
      <c r="AC5" s="287" t="str">
        <f t="shared" si="6"/>
        <v>Mindák Tomáš</v>
      </c>
      <c r="AD5" s="288"/>
      <c r="AE5" s="103" t="str">
        <f t="shared" si="7"/>
        <v>Nová Baňa - Masterfish</v>
      </c>
      <c r="AF5" s="104">
        <v>5560</v>
      </c>
      <c r="AG5" s="104">
        <v>4</v>
      </c>
      <c r="AH5" s="105"/>
    </row>
    <row r="6" spans="1:34" ht="36.950000000000003" customHeight="1" x14ac:dyDescent="0.2">
      <c r="A6" s="102">
        <v>3</v>
      </c>
      <c r="B6" s="287" t="str">
        <f t="shared" si="0"/>
        <v>Hirjak Miroslav</v>
      </c>
      <c r="C6" s="288"/>
      <c r="D6" s="103" t="str">
        <f t="shared" si="1"/>
        <v>Bratislava 5 - Abramis A</v>
      </c>
      <c r="E6" s="104">
        <v>12160</v>
      </c>
      <c r="F6" s="104">
        <v>4</v>
      </c>
      <c r="G6" s="105"/>
      <c r="H6" s="8"/>
      <c r="J6" s="102">
        <v>3</v>
      </c>
      <c r="K6" s="287" t="str">
        <f t="shared" si="2"/>
        <v>Németh Norbert</v>
      </c>
      <c r="L6" s="288"/>
      <c r="M6" s="103" t="str">
        <f t="shared" si="3"/>
        <v>Senec - Energofish</v>
      </c>
      <c r="N6" s="104">
        <v>8320</v>
      </c>
      <c r="O6" s="104">
        <v>5</v>
      </c>
      <c r="P6" s="105"/>
      <c r="Q6" s="8"/>
      <c r="S6" s="102">
        <v>3</v>
      </c>
      <c r="T6" s="287" t="str">
        <f t="shared" si="4"/>
        <v>Takács Ladislav</v>
      </c>
      <c r="U6" s="288"/>
      <c r="V6" s="103" t="str">
        <f t="shared" si="5"/>
        <v>Marcelová</v>
      </c>
      <c r="W6" s="104">
        <v>4040</v>
      </c>
      <c r="X6" s="104">
        <v>5</v>
      </c>
      <c r="Y6" s="105"/>
      <c r="Z6" s="8"/>
      <c r="AB6" s="102">
        <v>3</v>
      </c>
      <c r="AC6" s="287" t="str">
        <f t="shared" si="6"/>
        <v>Borsányi Peter</v>
      </c>
      <c r="AD6" s="288"/>
      <c r="AE6" s="103" t="str">
        <f t="shared" si="7"/>
        <v>Dunajská Streda - Golden feeder team</v>
      </c>
      <c r="AF6" s="104">
        <v>4560</v>
      </c>
      <c r="AG6" s="104">
        <v>7</v>
      </c>
      <c r="AH6" s="105"/>
    </row>
    <row r="7" spans="1:34" ht="36.950000000000003" customHeight="1" x14ac:dyDescent="0.2">
      <c r="A7" s="102">
        <v>4</v>
      </c>
      <c r="B7" s="287" t="str">
        <f t="shared" si="0"/>
        <v>Pavelka Roman st</v>
      </c>
      <c r="C7" s="288"/>
      <c r="D7" s="103" t="str">
        <f t="shared" si="1"/>
        <v>Dunajská Lužná MVDY</v>
      </c>
      <c r="E7" s="104">
        <v>16400</v>
      </c>
      <c r="F7" s="104">
        <v>2</v>
      </c>
      <c r="G7" s="105"/>
      <c r="H7" s="8"/>
      <c r="J7" s="102">
        <v>4</v>
      </c>
      <c r="K7" s="287" t="str">
        <f t="shared" si="2"/>
        <v>Ponya Alexander</v>
      </c>
      <c r="L7" s="288"/>
      <c r="M7" s="103" t="str">
        <f t="shared" si="3"/>
        <v>Bratislava 2 - Trabucco</v>
      </c>
      <c r="N7" s="104">
        <v>11580</v>
      </c>
      <c r="O7" s="104">
        <v>2</v>
      </c>
      <c r="P7" s="105"/>
      <c r="Q7" s="8"/>
      <c r="S7" s="102">
        <v>4</v>
      </c>
      <c r="T7" s="287" t="str">
        <f t="shared" si="4"/>
        <v>Tuka František</v>
      </c>
      <c r="U7" s="288"/>
      <c r="V7" s="103" t="str">
        <f t="shared" si="5"/>
        <v>Dunajská Streda  Szenzal</v>
      </c>
      <c r="W7" s="104">
        <v>5840</v>
      </c>
      <c r="X7" s="104">
        <v>3</v>
      </c>
      <c r="Y7" s="105"/>
      <c r="Z7" s="8"/>
      <c r="AB7" s="102">
        <v>4</v>
      </c>
      <c r="AC7" s="287" t="str">
        <f t="shared" si="6"/>
        <v>Galgoci Miloš</v>
      </c>
      <c r="AD7" s="288"/>
      <c r="AE7" s="103" t="str">
        <f t="shared" si="7"/>
        <v>Sereď -Feeder team Sereď</v>
      </c>
      <c r="AF7" s="104">
        <v>5200</v>
      </c>
      <c r="AG7" s="104">
        <v>6</v>
      </c>
      <c r="AH7" s="105"/>
    </row>
    <row r="8" spans="1:34" ht="36.950000000000003" customHeight="1" x14ac:dyDescent="0.2">
      <c r="A8" s="102">
        <v>5</v>
      </c>
      <c r="B8" s="287" t="str">
        <f t="shared" si="0"/>
        <v>Kopinec David</v>
      </c>
      <c r="C8" s="288"/>
      <c r="D8" s="103" t="str">
        <f t="shared" si="1"/>
        <v>Hlohovec - Browvning</v>
      </c>
      <c r="E8" s="104">
        <v>9380</v>
      </c>
      <c r="F8" s="104">
        <v>5</v>
      </c>
      <c r="G8" s="105"/>
      <c r="H8" s="8"/>
      <c r="J8" s="102">
        <v>5</v>
      </c>
      <c r="K8" s="287" t="str">
        <f t="shared" si="2"/>
        <v>Gajdoš Patrik</v>
      </c>
      <c r="L8" s="288"/>
      <c r="M8" s="103" t="str">
        <f t="shared" si="3"/>
        <v>Košice D - Tubertini</v>
      </c>
      <c r="N8" s="104">
        <v>4710</v>
      </c>
      <c r="O8" s="104">
        <v>10</v>
      </c>
      <c r="P8" s="105"/>
      <c r="Q8" s="8"/>
      <c r="S8" s="102">
        <v>5</v>
      </c>
      <c r="T8" s="287" t="str">
        <f t="shared" si="4"/>
        <v>Dulay Samuel</v>
      </c>
      <c r="U8" s="288"/>
      <c r="V8" s="103" t="str">
        <f t="shared" si="5"/>
        <v>I.</v>
      </c>
      <c r="W8" s="104">
        <v>940</v>
      </c>
      <c r="X8" s="104">
        <v>12.5</v>
      </c>
      <c r="Y8" s="105"/>
      <c r="Z8" s="8"/>
      <c r="AB8" s="102">
        <v>5</v>
      </c>
      <c r="AC8" s="287" t="str">
        <f t="shared" si="6"/>
        <v>Púčik Jozef</v>
      </c>
      <c r="AD8" s="288"/>
      <c r="AE8" s="103" t="str">
        <f t="shared" si="7"/>
        <v>Dolný Kubín - Robinson</v>
      </c>
      <c r="AF8" s="104">
        <v>3900</v>
      </c>
      <c r="AG8" s="104">
        <v>8</v>
      </c>
      <c r="AH8" s="105"/>
    </row>
    <row r="9" spans="1:34" ht="36.950000000000003" customHeight="1" x14ac:dyDescent="0.2">
      <c r="A9" s="102">
        <v>6</v>
      </c>
      <c r="B9" s="287" t="str">
        <f t="shared" si="0"/>
        <v>Foldes Zoltán</v>
      </c>
      <c r="C9" s="288"/>
      <c r="D9" s="103" t="str">
        <f t="shared" si="1"/>
        <v>Komárno -Tubertini</v>
      </c>
      <c r="E9" s="104">
        <v>15060</v>
      </c>
      <c r="F9" s="106">
        <v>3</v>
      </c>
      <c r="G9" s="105"/>
      <c r="H9" s="8"/>
      <c r="J9" s="102">
        <v>6</v>
      </c>
      <c r="K9" s="287" t="str">
        <f t="shared" si="2"/>
        <v>Kosmeľ Miroslav</v>
      </c>
      <c r="L9" s="288"/>
      <c r="M9" s="103" t="str">
        <f t="shared" si="3"/>
        <v>Dolný Kubín - Robinson</v>
      </c>
      <c r="N9" s="104">
        <v>8090</v>
      </c>
      <c r="O9" s="106">
        <v>6</v>
      </c>
      <c r="P9" s="105"/>
      <c r="Q9" s="8"/>
      <c r="S9" s="102">
        <v>6</v>
      </c>
      <c r="T9" s="287" t="str">
        <f t="shared" si="4"/>
        <v>Horváth Oszkár</v>
      </c>
      <c r="U9" s="288"/>
      <c r="V9" s="103" t="str">
        <f t="shared" si="5"/>
        <v>Dunajská Streda - Golden feeder team</v>
      </c>
      <c r="W9" s="104">
        <v>5740</v>
      </c>
      <c r="X9" s="106">
        <v>4</v>
      </c>
      <c r="Y9" s="105"/>
      <c r="Z9" s="8"/>
      <c r="AB9" s="102">
        <v>6</v>
      </c>
      <c r="AC9" s="287" t="str">
        <f t="shared" si="6"/>
        <v>Kriška Branislav</v>
      </c>
      <c r="AD9" s="288"/>
      <c r="AE9" s="103" t="str">
        <f t="shared" si="7"/>
        <v>Hlohovec - Browvning</v>
      </c>
      <c r="AF9" s="104">
        <v>5360</v>
      </c>
      <c r="AG9" s="106">
        <v>5</v>
      </c>
      <c r="AH9" s="105"/>
    </row>
    <row r="10" spans="1:34" ht="36.950000000000003" customHeight="1" x14ac:dyDescent="0.2">
      <c r="A10" s="102">
        <v>7</v>
      </c>
      <c r="B10" s="287" t="str">
        <f t="shared" si="0"/>
        <v>Molnár Patrik</v>
      </c>
      <c r="C10" s="288"/>
      <c r="D10" s="103" t="str">
        <f t="shared" si="1"/>
        <v>Košice D - Tubertini</v>
      </c>
      <c r="E10" s="104">
        <v>5140</v>
      </c>
      <c r="F10" s="104">
        <v>9</v>
      </c>
      <c r="G10" s="105"/>
      <c r="H10" s="8"/>
      <c r="J10" s="102">
        <v>7</v>
      </c>
      <c r="K10" s="287" t="str">
        <f t="shared" si="2"/>
        <v>Kiss Rudolf</v>
      </c>
      <c r="L10" s="288"/>
      <c r="M10" s="103" t="str">
        <f t="shared" si="3"/>
        <v>Dunajská Streda - Golden feeder team</v>
      </c>
      <c r="N10" s="104">
        <v>11660</v>
      </c>
      <c r="O10" s="104">
        <v>1</v>
      </c>
      <c r="P10" s="105"/>
      <c r="Q10" s="8"/>
      <c r="S10" s="102">
        <v>7</v>
      </c>
      <c r="T10" s="287" t="str">
        <f t="shared" si="4"/>
        <v>Chandoga Peter</v>
      </c>
      <c r="U10" s="288"/>
      <c r="V10" s="103" t="str">
        <f t="shared" si="5"/>
        <v>Bratislava 5 - Abramis A</v>
      </c>
      <c r="W10" s="104">
        <v>2920</v>
      </c>
      <c r="X10" s="104">
        <v>9</v>
      </c>
      <c r="Y10" s="105"/>
      <c r="Z10" s="8"/>
      <c r="AB10" s="102">
        <v>7</v>
      </c>
      <c r="AC10" s="287" t="str">
        <f t="shared" si="6"/>
        <v>Breuer Richard</v>
      </c>
      <c r="AD10" s="288"/>
      <c r="AE10" s="103" t="str">
        <f t="shared" si="7"/>
        <v>Košice D - Tubertini</v>
      </c>
      <c r="AF10" s="104">
        <v>2140</v>
      </c>
      <c r="AG10" s="104">
        <v>13</v>
      </c>
      <c r="AH10" s="105"/>
    </row>
    <row r="11" spans="1:34" ht="36.950000000000003" customHeight="1" x14ac:dyDescent="0.2">
      <c r="A11" s="102">
        <v>8</v>
      </c>
      <c r="B11" s="287" t="str">
        <f t="shared" si="0"/>
        <v>Šulan Roman</v>
      </c>
      <c r="C11" s="288"/>
      <c r="D11" s="103" t="str">
        <f t="shared" si="1"/>
        <v>Košice A</v>
      </c>
      <c r="E11" s="104">
        <v>3700</v>
      </c>
      <c r="F11" s="104">
        <v>11</v>
      </c>
      <c r="G11" s="105"/>
      <c r="H11" s="8"/>
      <c r="J11" s="102">
        <v>8</v>
      </c>
      <c r="K11" s="287" t="str">
        <f t="shared" si="2"/>
        <v>Mihálik Martin</v>
      </c>
      <c r="L11" s="288"/>
      <c r="M11" s="103" t="str">
        <f t="shared" si="3"/>
        <v>I.</v>
      </c>
      <c r="N11" s="104">
        <v>1570</v>
      </c>
      <c r="O11" s="104">
        <v>13</v>
      </c>
      <c r="P11" s="105"/>
      <c r="Q11" s="8"/>
      <c r="S11" s="102">
        <v>8</v>
      </c>
      <c r="T11" s="287" t="str">
        <f t="shared" si="4"/>
        <v>Kasan Andrej</v>
      </c>
      <c r="U11" s="288"/>
      <c r="V11" s="103" t="str">
        <f t="shared" si="5"/>
        <v>Senec - Energofish</v>
      </c>
      <c r="W11" s="104">
        <v>3340</v>
      </c>
      <c r="X11" s="104">
        <v>7.5</v>
      </c>
      <c r="Y11" s="105"/>
      <c r="Z11" s="8"/>
      <c r="AB11" s="102">
        <v>8</v>
      </c>
      <c r="AC11" s="287" t="str">
        <f t="shared" si="6"/>
        <v>Gaža Dominik</v>
      </c>
      <c r="AD11" s="288"/>
      <c r="AE11" s="103" t="str">
        <f t="shared" si="7"/>
        <v>Dunajská Streda  Szenzal</v>
      </c>
      <c r="AF11" s="104">
        <v>14300</v>
      </c>
      <c r="AG11" s="104">
        <v>1</v>
      </c>
      <c r="AH11" s="105"/>
    </row>
    <row r="12" spans="1:34" ht="36.950000000000003" customHeight="1" x14ac:dyDescent="0.2">
      <c r="A12" s="102">
        <v>9</v>
      </c>
      <c r="B12" s="287" t="str">
        <f t="shared" si="0"/>
        <v>Matula Pavol</v>
      </c>
      <c r="C12" s="288"/>
      <c r="D12" s="103" t="str">
        <f t="shared" si="1"/>
        <v>Bratislava 2 - Trabucco</v>
      </c>
      <c r="E12" s="104">
        <v>8140</v>
      </c>
      <c r="F12" s="104">
        <v>7</v>
      </c>
      <c r="G12" s="105"/>
      <c r="H12" s="8"/>
      <c r="J12" s="102">
        <v>9</v>
      </c>
      <c r="K12" s="287" t="str">
        <f t="shared" si="2"/>
        <v>Ninčák Martin</v>
      </c>
      <c r="L12" s="288"/>
      <c r="M12" s="103" t="str">
        <f t="shared" si="3"/>
        <v>Košice C - Sensas</v>
      </c>
      <c r="N12" s="104">
        <v>5580</v>
      </c>
      <c r="O12" s="104">
        <v>8</v>
      </c>
      <c r="P12" s="105"/>
      <c r="Q12" s="8"/>
      <c r="S12" s="102">
        <v>9</v>
      </c>
      <c r="T12" s="287" t="str">
        <f t="shared" si="4"/>
        <v>Zelenák Milan</v>
      </c>
      <c r="U12" s="288"/>
      <c r="V12" s="103" t="str">
        <f t="shared" si="5"/>
        <v xml:space="preserve">Považská Bystrica A  Browning </v>
      </c>
      <c r="W12" s="104">
        <v>9160</v>
      </c>
      <c r="X12" s="104">
        <v>2</v>
      </c>
      <c r="Y12" s="105"/>
      <c r="Z12" s="8"/>
      <c r="AB12" s="102">
        <v>9</v>
      </c>
      <c r="AC12" s="287" t="str">
        <f t="shared" si="6"/>
        <v>Križan Martin</v>
      </c>
      <c r="AD12" s="288"/>
      <c r="AE12" s="103" t="str">
        <f t="shared" si="7"/>
        <v>Bratislava 5 - Abramis A</v>
      </c>
      <c r="AF12" s="104">
        <v>3660</v>
      </c>
      <c r="AG12" s="104">
        <v>10</v>
      </c>
      <c r="AH12" s="105"/>
    </row>
    <row r="13" spans="1:34" ht="36.950000000000003" customHeight="1" x14ac:dyDescent="0.2">
      <c r="A13" s="102">
        <v>10</v>
      </c>
      <c r="B13" s="287" t="str">
        <f t="shared" si="0"/>
        <v>Vajdulák Leonard</v>
      </c>
      <c r="C13" s="288"/>
      <c r="D13" s="103" t="str">
        <f t="shared" si="1"/>
        <v>Dolný Kubín - Robinson</v>
      </c>
      <c r="E13" s="104">
        <v>6240</v>
      </c>
      <c r="F13" s="104">
        <v>8</v>
      </c>
      <c r="G13" s="105"/>
      <c r="H13" s="8"/>
      <c r="J13" s="102">
        <v>10</v>
      </c>
      <c r="K13" s="287" t="str">
        <f t="shared" si="2"/>
        <v>Dobrocsányi Ladislav</v>
      </c>
      <c r="L13" s="288"/>
      <c r="M13" s="103" t="str">
        <f t="shared" si="3"/>
        <v>Marcelová</v>
      </c>
      <c r="N13" s="104">
        <v>7790</v>
      </c>
      <c r="O13" s="104">
        <v>7</v>
      </c>
      <c r="P13" s="105"/>
      <c r="Q13" s="8"/>
      <c r="S13" s="102">
        <v>10</v>
      </c>
      <c r="T13" s="287" t="str">
        <f t="shared" si="4"/>
        <v>Amrich Dalibor</v>
      </c>
      <c r="U13" s="288"/>
      <c r="V13" s="103" t="str">
        <f t="shared" si="5"/>
        <v>Košice A</v>
      </c>
      <c r="W13" s="104">
        <v>1300</v>
      </c>
      <c r="X13" s="104">
        <v>11</v>
      </c>
      <c r="Y13" s="105"/>
      <c r="Z13" s="8"/>
      <c r="AB13" s="102">
        <v>10</v>
      </c>
      <c r="AC13" s="287" t="str">
        <f t="shared" si="6"/>
        <v>Hojstrič Vladimír</v>
      </c>
      <c r="AD13" s="288"/>
      <c r="AE13" s="103" t="str">
        <f t="shared" si="7"/>
        <v>Bratislava 1- AWA-S</v>
      </c>
      <c r="AF13" s="104">
        <v>5800</v>
      </c>
      <c r="AG13" s="104">
        <v>3</v>
      </c>
      <c r="AH13" s="105"/>
    </row>
    <row r="14" spans="1:34" ht="36.950000000000003" customHeight="1" x14ac:dyDescent="0.2">
      <c r="A14" s="102">
        <v>11</v>
      </c>
      <c r="B14" s="287" t="str">
        <f t="shared" si="0"/>
        <v>Korman Patrik</v>
      </c>
      <c r="C14" s="288"/>
      <c r="D14" s="103" t="str">
        <f t="shared" si="1"/>
        <v>Galanta - Sensas B</v>
      </c>
      <c r="E14" s="104">
        <v>1900</v>
      </c>
      <c r="F14" s="104">
        <v>13</v>
      </c>
      <c r="G14" s="105"/>
      <c r="H14" s="8"/>
      <c r="J14" s="102">
        <v>11</v>
      </c>
      <c r="K14" s="287" t="str">
        <f t="shared" si="2"/>
        <v>Vaško Tomáš</v>
      </c>
      <c r="L14" s="288"/>
      <c r="M14" s="103" t="str">
        <f t="shared" si="3"/>
        <v>Košice A</v>
      </c>
      <c r="N14" s="104">
        <v>2040</v>
      </c>
      <c r="O14" s="104">
        <v>12</v>
      </c>
      <c r="P14" s="105"/>
      <c r="Q14" s="8"/>
      <c r="S14" s="102">
        <v>11</v>
      </c>
      <c r="T14" s="287" t="str">
        <f t="shared" si="4"/>
        <v>Madro Pavol</v>
      </c>
      <c r="U14" s="288"/>
      <c r="V14" s="103" t="str">
        <f t="shared" si="5"/>
        <v>Dunajská Lužná MVDY</v>
      </c>
      <c r="W14" s="104">
        <v>3340</v>
      </c>
      <c r="X14" s="104">
        <v>7.5</v>
      </c>
      <c r="Y14" s="105"/>
      <c r="Z14" s="8"/>
      <c r="AB14" s="102">
        <v>11</v>
      </c>
      <c r="AC14" s="287" t="str">
        <f t="shared" si="6"/>
        <v>Divéky Jozef</v>
      </c>
      <c r="AD14" s="288"/>
      <c r="AE14" s="103" t="str">
        <f t="shared" si="7"/>
        <v>II</v>
      </c>
      <c r="AF14" s="104">
        <v>3000</v>
      </c>
      <c r="AG14" s="104">
        <v>11</v>
      </c>
      <c r="AH14" s="105"/>
    </row>
    <row r="15" spans="1:34" ht="36.950000000000003" customHeight="1" x14ac:dyDescent="0.2">
      <c r="A15" s="102">
        <v>12</v>
      </c>
      <c r="B15" s="287" t="str">
        <f t="shared" si="0"/>
        <v>Stanek Karel</v>
      </c>
      <c r="C15" s="288"/>
      <c r="D15" s="103" t="str">
        <f t="shared" si="1"/>
        <v>ČR</v>
      </c>
      <c r="E15" s="104">
        <v>4480</v>
      </c>
      <c r="F15" s="104">
        <v>10</v>
      </c>
      <c r="G15" s="105"/>
      <c r="H15" s="8"/>
      <c r="J15" s="102">
        <v>12</v>
      </c>
      <c r="K15" s="287" t="str">
        <f t="shared" si="2"/>
        <v xml:space="preserve">Záparaník Marian </v>
      </c>
      <c r="L15" s="288"/>
      <c r="M15" s="103" t="str">
        <f t="shared" si="3"/>
        <v>Považská Bystrica B</v>
      </c>
      <c r="N15" s="104">
        <v>3380</v>
      </c>
      <c r="O15" s="104">
        <v>11</v>
      </c>
      <c r="P15" s="105"/>
      <c r="Q15" s="8"/>
      <c r="S15" s="102">
        <v>12</v>
      </c>
      <c r="T15" s="287" t="str">
        <f t="shared" si="4"/>
        <v>Haššo Jaroslav</v>
      </c>
      <c r="U15" s="288"/>
      <c r="V15" s="103" t="str">
        <f t="shared" si="5"/>
        <v>Hlohovec - Browvning</v>
      </c>
      <c r="W15" s="104">
        <v>12600</v>
      </c>
      <c r="X15" s="104">
        <v>1</v>
      </c>
      <c r="Y15" s="105"/>
      <c r="Z15" s="8"/>
      <c r="AB15" s="102">
        <v>12</v>
      </c>
      <c r="AC15" s="287" t="str">
        <f t="shared" si="6"/>
        <v>Perbecký Ivan</v>
      </c>
      <c r="AD15" s="288"/>
      <c r="AE15" s="103" t="str">
        <f t="shared" si="7"/>
        <v>Bratislava 5 - Abramis B</v>
      </c>
      <c r="AF15" s="104">
        <v>3840</v>
      </c>
      <c r="AG15" s="104">
        <v>9</v>
      </c>
      <c r="AH15" s="105"/>
    </row>
    <row r="16" spans="1:34" ht="36.950000000000003" customHeight="1" x14ac:dyDescent="0.2">
      <c r="A16" s="102">
        <v>13</v>
      </c>
      <c r="B16" s="287" t="str">
        <f t="shared" ref="B16:B21" si="8">E45</f>
        <v>Beniš Ján</v>
      </c>
      <c r="C16" s="288"/>
      <c r="D16" s="103" t="str">
        <f t="shared" si="1"/>
        <v>Košice C - Sensas</v>
      </c>
      <c r="E16" s="104">
        <v>2340</v>
      </c>
      <c r="F16" s="104">
        <v>12</v>
      </c>
      <c r="G16" s="105"/>
      <c r="H16" s="8"/>
      <c r="J16" s="102">
        <v>13</v>
      </c>
      <c r="K16" s="287" t="str">
        <f t="shared" ref="K16:K21" si="9">N45</f>
        <v>Hašuk Peter</v>
      </c>
      <c r="L16" s="288"/>
      <c r="M16" s="103" t="str">
        <f t="shared" si="3"/>
        <v>Sereď -Feeder team Sereď</v>
      </c>
      <c r="N16" s="104">
        <v>8730</v>
      </c>
      <c r="O16" s="104">
        <v>4</v>
      </c>
      <c r="P16" s="105"/>
      <c r="Q16" s="8"/>
      <c r="S16" s="102">
        <v>13</v>
      </c>
      <c r="T16" s="287" t="str">
        <f t="shared" ref="T16:T21" si="10">W45</f>
        <v>Kovalkovič Gabriel</v>
      </c>
      <c r="U16" s="288"/>
      <c r="V16" s="103" t="str">
        <f t="shared" si="5"/>
        <v>Košice D - Tubertini</v>
      </c>
      <c r="W16" s="104">
        <v>1340</v>
      </c>
      <c r="X16" s="104">
        <v>10</v>
      </c>
      <c r="Y16" s="105"/>
      <c r="Z16" s="8"/>
      <c r="AB16" s="102">
        <v>13</v>
      </c>
      <c r="AC16" s="287" t="str">
        <f t="shared" ref="AC16:AC21" si="11">AF45</f>
        <v>Psota Igor</v>
      </c>
      <c r="AD16" s="288"/>
      <c r="AE16" s="103" t="str">
        <f t="shared" si="7"/>
        <v>Dunajská Lužná MVDY</v>
      </c>
      <c r="AF16" s="104">
        <v>6540</v>
      </c>
      <c r="AG16" s="104">
        <v>2</v>
      </c>
      <c r="AH16" s="105"/>
    </row>
    <row r="17" spans="1:34" ht="36.950000000000003" customHeight="1" x14ac:dyDescent="0.2">
      <c r="A17" s="102">
        <v>14</v>
      </c>
      <c r="B17" s="287" t="str">
        <f t="shared" si="8"/>
        <v>Scheibenreif Ľudovít</v>
      </c>
      <c r="C17" s="288"/>
      <c r="D17" s="103" t="str">
        <f t="shared" si="1"/>
        <v>Sereď -Feeder team Sereď</v>
      </c>
      <c r="E17" s="107">
        <v>5660</v>
      </c>
      <c r="F17" s="107">
        <v>5</v>
      </c>
      <c r="G17" s="108"/>
      <c r="H17" s="8"/>
      <c r="J17" s="102">
        <v>14</v>
      </c>
      <c r="K17" s="287" t="str">
        <f t="shared" si="9"/>
        <v>Zálešák Petr</v>
      </c>
      <c r="L17" s="288"/>
      <c r="M17" s="103" t="str">
        <f t="shared" si="3"/>
        <v>II</v>
      </c>
      <c r="N17" s="107">
        <v>3720</v>
      </c>
      <c r="O17" s="107">
        <v>9</v>
      </c>
      <c r="P17" s="108"/>
      <c r="Q17" s="8"/>
      <c r="S17" s="102">
        <v>14</v>
      </c>
      <c r="T17" s="287" t="str">
        <f t="shared" si="10"/>
        <v>Pilek Patrik</v>
      </c>
      <c r="U17" s="288"/>
      <c r="V17" s="103" t="str">
        <f t="shared" si="5"/>
        <v>II</v>
      </c>
      <c r="W17" s="107">
        <v>6080</v>
      </c>
      <c r="X17" s="107">
        <v>5</v>
      </c>
      <c r="Y17" s="108"/>
      <c r="Z17" s="8"/>
      <c r="AB17" s="102">
        <v>14</v>
      </c>
      <c r="AC17" s="287" t="str">
        <f t="shared" si="11"/>
        <v>Schulcz Norbert</v>
      </c>
      <c r="AD17" s="288"/>
      <c r="AE17" s="103" t="str">
        <f t="shared" si="7"/>
        <v>Marcelová</v>
      </c>
      <c r="AF17" s="107">
        <v>4700</v>
      </c>
      <c r="AG17" s="107">
        <v>7</v>
      </c>
      <c r="AH17" s="108"/>
    </row>
    <row r="18" spans="1:34" ht="36.950000000000003" customHeight="1" x14ac:dyDescent="0.2">
      <c r="A18" s="102">
        <v>15</v>
      </c>
      <c r="B18" s="287" t="str">
        <f t="shared" si="8"/>
        <v>Rovenský Ivan</v>
      </c>
      <c r="C18" s="288"/>
      <c r="D18" s="103" t="str">
        <f t="shared" si="1"/>
        <v>Nová Baňa - Masterfish</v>
      </c>
      <c r="E18" s="104">
        <v>3340</v>
      </c>
      <c r="F18" s="104">
        <v>8</v>
      </c>
      <c r="G18" s="105"/>
      <c r="H18" s="8"/>
      <c r="J18" s="102">
        <v>15</v>
      </c>
      <c r="K18" s="287" t="str">
        <f t="shared" si="9"/>
        <v>Polák Karol</v>
      </c>
      <c r="L18" s="288"/>
      <c r="M18" s="103" t="str">
        <f t="shared" si="3"/>
        <v>Trebišov</v>
      </c>
      <c r="N18" s="104">
        <v>5720</v>
      </c>
      <c r="O18" s="104">
        <v>5</v>
      </c>
      <c r="P18" s="105"/>
      <c r="Q18" s="8"/>
      <c r="S18" s="102">
        <v>15</v>
      </c>
      <c r="T18" s="287" t="str">
        <f t="shared" si="10"/>
        <v>Kolodý Matúš</v>
      </c>
      <c r="U18" s="288"/>
      <c r="V18" s="103" t="str">
        <f t="shared" si="5"/>
        <v>Trebišov</v>
      </c>
      <c r="W18" s="104">
        <v>3940</v>
      </c>
      <c r="X18" s="104">
        <v>8</v>
      </c>
      <c r="Y18" s="105"/>
      <c r="Z18" s="8"/>
      <c r="AB18" s="102">
        <v>15</v>
      </c>
      <c r="AC18" s="287" t="str">
        <f t="shared" si="11"/>
        <v>Poročák Peter</v>
      </c>
      <c r="AD18" s="288"/>
      <c r="AE18" s="103" t="str">
        <f t="shared" si="7"/>
        <v>Nové Zámky  Maros-Mix Tubertini</v>
      </c>
      <c r="AF18" s="104">
        <v>11900</v>
      </c>
      <c r="AG18" s="104">
        <v>1</v>
      </c>
      <c r="AH18" s="105"/>
    </row>
    <row r="19" spans="1:34" ht="36.950000000000003" customHeight="1" x14ac:dyDescent="0.2">
      <c r="A19" s="102">
        <v>16</v>
      </c>
      <c r="B19" s="287" t="str">
        <f t="shared" si="8"/>
        <v>Gažo Milan</v>
      </c>
      <c r="C19" s="288"/>
      <c r="D19" s="103" t="str">
        <f t="shared" si="1"/>
        <v>Galanta -Sensas A</v>
      </c>
      <c r="E19" s="104">
        <v>15120</v>
      </c>
      <c r="F19" s="104">
        <v>1</v>
      </c>
      <c r="G19" s="105"/>
      <c r="H19" s="8"/>
      <c r="J19" s="102">
        <v>16</v>
      </c>
      <c r="K19" s="287" t="str">
        <f t="shared" si="9"/>
        <v>Řezáč Jan ml.</v>
      </c>
      <c r="L19" s="288"/>
      <c r="M19" s="103" t="str">
        <f t="shared" si="3"/>
        <v>ČR</v>
      </c>
      <c r="N19" s="104">
        <v>1200</v>
      </c>
      <c r="O19" s="104">
        <v>13</v>
      </c>
      <c r="P19" s="105"/>
      <c r="Q19" s="8"/>
      <c r="S19" s="102">
        <v>16</v>
      </c>
      <c r="T19" s="287" t="str">
        <f t="shared" si="10"/>
        <v>Palinkáš Milan</v>
      </c>
      <c r="U19" s="288"/>
      <c r="V19" s="103" t="str">
        <f t="shared" si="5"/>
        <v>Bratislava 2 - Trabucco</v>
      </c>
      <c r="W19" s="104">
        <v>6880</v>
      </c>
      <c r="X19" s="104">
        <v>4</v>
      </c>
      <c r="Y19" s="105"/>
      <c r="Z19" s="8"/>
      <c r="AB19" s="102">
        <v>16</v>
      </c>
      <c r="AC19" s="287" t="str">
        <f t="shared" si="11"/>
        <v>Šimko Maroš</v>
      </c>
      <c r="AD19" s="288"/>
      <c r="AE19" s="103" t="str">
        <f t="shared" si="7"/>
        <v>Trebišov</v>
      </c>
      <c r="AF19" s="104">
        <v>5640</v>
      </c>
      <c r="AG19" s="104">
        <v>4</v>
      </c>
      <c r="AH19" s="105"/>
    </row>
    <row r="20" spans="1:34" ht="36.950000000000003" customHeight="1" x14ac:dyDescent="0.2">
      <c r="A20" s="102">
        <v>17</v>
      </c>
      <c r="B20" s="287" t="str">
        <f t="shared" si="8"/>
        <v>Slamka Marek</v>
      </c>
      <c r="C20" s="288"/>
      <c r="D20" s="103" t="str">
        <f t="shared" si="1"/>
        <v xml:space="preserve">Považská Bystrica A  Browning </v>
      </c>
      <c r="E20" s="104">
        <v>10700</v>
      </c>
      <c r="F20" s="104">
        <v>2</v>
      </c>
      <c r="G20" s="105"/>
      <c r="H20" s="8"/>
      <c r="J20" s="102">
        <v>17</v>
      </c>
      <c r="K20" s="287" t="str">
        <f t="shared" si="9"/>
        <v>Paksi Nick</v>
      </c>
      <c r="L20" s="288"/>
      <c r="M20" s="103" t="str">
        <f t="shared" si="3"/>
        <v>Komárno -Tubertini</v>
      </c>
      <c r="N20" s="104">
        <v>14210</v>
      </c>
      <c r="O20" s="104">
        <v>1</v>
      </c>
      <c r="P20" s="105"/>
      <c r="Q20" s="8"/>
      <c r="S20" s="102">
        <v>17</v>
      </c>
      <c r="T20" s="287" t="str">
        <f t="shared" si="10"/>
        <v>Majčiník Miloš</v>
      </c>
      <c r="U20" s="288"/>
      <c r="V20" s="103" t="str">
        <f t="shared" si="5"/>
        <v>Považská Bystrica B</v>
      </c>
      <c r="W20" s="104">
        <v>4220</v>
      </c>
      <c r="X20" s="104">
        <v>7</v>
      </c>
      <c r="Y20" s="105"/>
      <c r="Z20" s="8"/>
      <c r="AB20" s="102">
        <v>17</v>
      </c>
      <c r="AC20" s="287" t="str">
        <f t="shared" si="11"/>
        <v>Hodek Oto</v>
      </c>
      <c r="AD20" s="288"/>
      <c r="AE20" s="103" t="str">
        <f t="shared" si="7"/>
        <v>Komárno -Tubertini</v>
      </c>
      <c r="AF20" s="104">
        <v>3080</v>
      </c>
      <c r="AG20" s="104">
        <v>12</v>
      </c>
      <c r="AH20" s="105"/>
    </row>
    <row r="21" spans="1:34" ht="36.950000000000003" customHeight="1" x14ac:dyDescent="0.2">
      <c r="A21" s="102">
        <v>18</v>
      </c>
      <c r="B21" s="287" t="str">
        <f t="shared" si="8"/>
        <v>Szabó Ladislav</v>
      </c>
      <c r="C21" s="288"/>
      <c r="D21" s="103" t="str">
        <f t="shared" si="1"/>
        <v>Dunajská Streda - Golden feeder team</v>
      </c>
      <c r="E21" s="100">
        <v>4560</v>
      </c>
      <c r="F21" s="100">
        <v>7</v>
      </c>
      <c r="G21" s="101"/>
      <c r="H21" s="8"/>
      <c r="J21" s="102">
        <v>18</v>
      </c>
      <c r="K21" s="287" t="str">
        <f t="shared" si="9"/>
        <v>Buchan Matej</v>
      </c>
      <c r="L21" s="288"/>
      <c r="M21" s="103" t="str">
        <f t="shared" si="3"/>
        <v>Bratislava 5 - Abramis A</v>
      </c>
      <c r="N21" s="100">
        <v>5560</v>
      </c>
      <c r="O21" s="100">
        <v>7</v>
      </c>
      <c r="P21" s="101"/>
      <c r="Q21" s="8"/>
      <c r="S21" s="102">
        <v>18</v>
      </c>
      <c r="T21" s="287" t="str">
        <f t="shared" si="10"/>
        <v>Sičák Pavel</v>
      </c>
      <c r="U21" s="288"/>
      <c r="V21" s="103" t="str">
        <f t="shared" si="5"/>
        <v>ČR</v>
      </c>
      <c r="W21" s="100">
        <v>840</v>
      </c>
      <c r="X21" s="100">
        <v>12</v>
      </c>
      <c r="Y21" s="101"/>
      <c r="Z21" s="8"/>
      <c r="AB21" s="102">
        <v>18</v>
      </c>
      <c r="AC21" s="287" t="str">
        <f t="shared" si="11"/>
        <v>Karvaš Kamil</v>
      </c>
      <c r="AD21" s="288"/>
      <c r="AE21" s="103" t="str">
        <f t="shared" si="7"/>
        <v>Galanta - Sensas B</v>
      </c>
      <c r="AF21" s="100">
        <v>3400</v>
      </c>
      <c r="AG21" s="100">
        <v>10</v>
      </c>
      <c r="AH21" s="101"/>
    </row>
    <row r="22" spans="1:34" ht="36.950000000000003" customHeight="1" x14ac:dyDescent="0.2">
      <c r="A22" s="102">
        <v>19</v>
      </c>
      <c r="B22" s="287" t="str">
        <f t="shared" ref="B22:B26" si="12">E51</f>
        <v>Kameniczky Karol</v>
      </c>
      <c r="C22" s="288"/>
      <c r="D22" s="103" t="str">
        <f t="shared" si="1"/>
        <v>II</v>
      </c>
      <c r="E22" s="104">
        <v>5080</v>
      </c>
      <c r="F22" s="104">
        <v>6</v>
      </c>
      <c r="G22" s="105"/>
      <c r="H22" s="8"/>
      <c r="J22" s="102">
        <v>19</v>
      </c>
      <c r="K22" s="287" t="str">
        <f t="shared" ref="K22:K26" si="13">N51</f>
        <v>Haššo Martin</v>
      </c>
      <c r="L22" s="288"/>
      <c r="M22" s="103" t="str">
        <f t="shared" si="3"/>
        <v>Hlohovec - Browvning</v>
      </c>
      <c r="N22" s="104">
        <v>6410</v>
      </c>
      <c r="O22" s="104">
        <v>4</v>
      </c>
      <c r="P22" s="105"/>
      <c r="Q22" s="8"/>
      <c r="S22" s="102">
        <v>19</v>
      </c>
      <c r="T22" s="287" t="str">
        <f t="shared" ref="T22:T26" si="14">W51</f>
        <v>Gajdošík Rudolf</v>
      </c>
      <c r="U22" s="288"/>
      <c r="V22" s="103" t="str">
        <f t="shared" si="5"/>
        <v>Dolný Kubín - Robinson</v>
      </c>
      <c r="W22" s="104">
        <v>2980</v>
      </c>
      <c r="X22" s="104">
        <v>10</v>
      </c>
      <c r="Y22" s="105"/>
      <c r="Z22" s="8"/>
      <c r="AB22" s="102">
        <v>19</v>
      </c>
      <c r="AC22" s="287" t="str">
        <f t="shared" ref="AC22:AC26" si="15">AF51</f>
        <v>Smataník Martin</v>
      </c>
      <c r="AD22" s="288"/>
      <c r="AE22" s="103" t="str">
        <f t="shared" si="7"/>
        <v>Považská Bystrica B</v>
      </c>
      <c r="AF22" s="104">
        <v>4860</v>
      </c>
      <c r="AG22" s="104">
        <v>6</v>
      </c>
      <c r="AH22" s="105"/>
    </row>
    <row r="23" spans="1:34" ht="36.950000000000003" customHeight="1" x14ac:dyDescent="0.2">
      <c r="A23" s="102">
        <v>20</v>
      </c>
      <c r="B23" s="287" t="str">
        <f t="shared" si="12"/>
        <v>Gyurkovits Jozef</v>
      </c>
      <c r="C23" s="288"/>
      <c r="D23" s="103" t="str">
        <f t="shared" si="1"/>
        <v>Dunajská Streda  Szenzal</v>
      </c>
      <c r="E23" s="100">
        <v>2440</v>
      </c>
      <c r="F23" s="100">
        <v>10</v>
      </c>
      <c r="G23" s="101"/>
      <c r="H23" s="8"/>
      <c r="J23" s="102">
        <v>20</v>
      </c>
      <c r="K23" s="287" t="str">
        <f t="shared" si="13"/>
        <v>Buchan Vladimír</v>
      </c>
      <c r="L23" s="288"/>
      <c r="M23" s="103" t="str">
        <f t="shared" si="3"/>
        <v>Bratislava 5 - Abramis B</v>
      </c>
      <c r="N23" s="100">
        <v>1540</v>
      </c>
      <c r="O23" s="100">
        <v>12</v>
      </c>
      <c r="P23" s="101"/>
      <c r="Q23" s="8"/>
      <c r="S23" s="102">
        <v>20</v>
      </c>
      <c r="T23" s="287" t="str">
        <f t="shared" si="14"/>
        <v>Černák Peter</v>
      </c>
      <c r="U23" s="288"/>
      <c r="V23" s="103" t="str">
        <f t="shared" si="5"/>
        <v>Sereď -Feeder team Sereď</v>
      </c>
      <c r="W23" s="100">
        <v>9800</v>
      </c>
      <c r="X23" s="100">
        <v>2</v>
      </c>
      <c r="Y23" s="101"/>
      <c r="Z23" s="8"/>
      <c r="AB23" s="102">
        <v>20</v>
      </c>
      <c r="AC23" s="287" t="str">
        <f t="shared" si="15"/>
        <v>Dóka Pavol</v>
      </c>
      <c r="AD23" s="288"/>
      <c r="AE23" s="103" t="str">
        <f t="shared" si="7"/>
        <v>Bratislava 2 - Trabucco</v>
      </c>
      <c r="AF23" s="100">
        <v>2960</v>
      </c>
      <c r="AG23" s="100">
        <v>13</v>
      </c>
      <c r="AH23" s="101"/>
    </row>
    <row r="24" spans="1:34" ht="36.950000000000003" customHeight="1" x14ac:dyDescent="0.2">
      <c r="A24" s="102">
        <v>21</v>
      </c>
      <c r="B24" s="287" t="str">
        <f t="shared" si="12"/>
        <v>Žilinčík Michal</v>
      </c>
      <c r="C24" s="288"/>
      <c r="D24" s="103" t="str">
        <f t="shared" si="1"/>
        <v>I.</v>
      </c>
      <c r="E24" s="100">
        <v>520</v>
      </c>
      <c r="F24" s="100">
        <v>13</v>
      </c>
      <c r="G24" s="101"/>
      <c r="H24" s="8"/>
      <c r="J24" s="102">
        <v>21</v>
      </c>
      <c r="K24" s="287" t="str">
        <f t="shared" si="13"/>
        <v>Hikkel Imrich</v>
      </c>
      <c r="L24" s="288"/>
      <c r="M24" s="103" t="str">
        <f t="shared" si="3"/>
        <v>Galanta -Sensas A</v>
      </c>
      <c r="N24" s="100">
        <v>3760</v>
      </c>
      <c r="O24" s="100">
        <v>8</v>
      </c>
      <c r="P24" s="101"/>
      <c r="Q24" s="8"/>
      <c r="S24" s="102">
        <v>21</v>
      </c>
      <c r="T24" s="287" t="str">
        <f t="shared" si="14"/>
        <v>Vígh Jozef</v>
      </c>
      <c r="U24" s="288"/>
      <c r="V24" s="103" t="str">
        <f t="shared" si="5"/>
        <v>Galanta -Sensas A</v>
      </c>
      <c r="W24" s="100">
        <v>120</v>
      </c>
      <c r="X24" s="100">
        <v>13</v>
      </c>
      <c r="Y24" s="101"/>
      <c r="Z24" s="8"/>
      <c r="AB24" s="102">
        <v>21</v>
      </c>
      <c r="AC24" s="287" t="str">
        <f t="shared" si="15"/>
        <v>Řezáč Jan st.</v>
      </c>
      <c r="AD24" s="288"/>
      <c r="AE24" s="103" t="str">
        <f t="shared" si="7"/>
        <v>ČR</v>
      </c>
      <c r="AF24" s="100">
        <v>4480</v>
      </c>
      <c r="AG24" s="100">
        <v>9</v>
      </c>
      <c r="AH24" s="101"/>
    </row>
    <row r="25" spans="1:34" ht="36.950000000000003" customHeight="1" x14ac:dyDescent="0.2">
      <c r="A25" s="102">
        <v>22</v>
      </c>
      <c r="B25" s="287" t="str">
        <f t="shared" si="12"/>
        <v>Luhový Peter</v>
      </c>
      <c r="C25" s="288"/>
      <c r="D25" s="103" t="str">
        <f t="shared" si="1"/>
        <v>Považská Bystrica B</v>
      </c>
      <c r="E25" s="104">
        <v>2660</v>
      </c>
      <c r="F25" s="104">
        <v>9</v>
      </c>
      <c r="G25" s="105"/>
      <c r="H25" s="8"/>
      <c r="J25" s="102">
        <v>22</v>
      </c>
      <c r="K25" s="287" t="str">
        <f t="shared" si="13"/>
        <v>Smaha Jiří</v>
      </c>
      <c r="L25" s="288"/>
      <c r="M25" s="103" t="str">
        <f t="shared" si="3"/>
        <v>Bratislava 1- AWA-S</v>
      </c>
      <c r="N25" s="104">
        <v>5710</v>
      </c>
      <c r="O25" s="104">
        <v>6</v>
      </c>
      <c r="P25" s="105"/>
      <c r="Q25" s="8"/>
      <c r="S25" s="102">
        <v>22</v>
      </c>
      <c r="T25" s="287" t="str">
        <f t="shared" si="14"/>
        <v>Šimko Jozef</v>
      </c>
      <c r="U25" s="288"/>
      <c r="V25" s="103" t="str">
        <f t="shared" si="5"/>
        <v>Nová Baňa - Masterfish</v>
      </c>
      <c r="W25" s="104">
        <v>9360</v>
      </c>
      <c r="X25" s="104">
        <v>3</v>
      </c>
      <c r="Y25" s="105"/>
      <c r="Z25" s="8"/>
      <c r="AB25" s="102">
        <v>22</v>
      </c>
      <c r="AC25" s="287" t="str">
        <f t="shared" si="15"/>
        <v>JarábekAttila</v>
      </c>
      <c r="AD25" s="288"/>
      <c r="AE25" s="103" t="str">
        <f t="shared" si="7"/>
        <v>Galanta -Sensas A</v>
      </c>
      <c r="AF25" s="104">
        <v>3380</v>
      </c>
      <c r="AG25" s="104">
        <v>11</v>
      </c>
      <c r="AH25" s="105"/>
    </row>
    <row r="26" spans="1:34" ht="36.950000000000003" customHeight="1" thickBot="1" x14ac:dyDescent="0.25">
      <c r="A26" s="109">
        <v>23</v>
      </c>
      <c r="B26" s="287" t="str">
        <f t="shared" si="12"/>
        <v>Hason Marián</v>
      </c>
      <c r="C26" s="288"/>
      <c r="D26" s="103" t="str">
        <f t="shared" si="1"/>
        <v>Bratislava 1- AWA-S</v>
      </c>
      <c r="E26" s="110">
        <v>8440</v>
      </c>
      <c r="F26" s="110">
        <v>3</v>
      </c>
      <c r="G26" s="111"/>
      <c r="H26" s="8"/>
      <c r="J26" s="109">
        <v>23</v>
      </c>
      <c r="K26" s="287" t="str">
        <f t="shared" si="13"/>
        <v>Almási Tibor</v>
      </c>
      <c r="L26" s="288"/>
      <c r="M26" s="103" t="str">
        <f t="shared" si="3"/>
        <v>Nové Zámky  Maros-Mix Tubertini</v>
      </c>
      <c r="N26" s="110">
        <v>6710</v>
      </c>
      <c r="O26" s="110">
        <v>3</v>
      </c>
      <c r="P26" s="111"/>
      <c r="Q26" s="8"/>
      <c r="S26" s="109">
        <v>23</v>
      </c>
      <c r="T26" s="287" t="str">
        <f t="shared" si="14"/>
        <v>Pavle Slavomír</v>
      </c>
      <c r="U26" s="288"/>
      <c r="V26" s="103" t="str">
        <f t="shared" si="5"/>
        <v>Bratislava 1- AWA-S</v>
      </c>
      <c r="W26" s="110">
        <v>2460</v>
      </c>
      <c r="X26" s="110">
        <v>11</v>
      </c>
      <c r="Y26" s="111"/>
      <c r="Z26" s="8"/>
      <c r="AB26" s="109">
        <v>23</v>
      </c>
      <c r="AC26" s="287" t="str">
        <f t="shared" si="15"/>
        <v>Kundrát Tomáš</v>
      </c>
      <c r="AD26" s="288"/>
      <c r="AE26" s="103" t="str">
        <f t="shared" si="7"/>
        <v>Košice C - Sensas</v>
      </c>
      <c r="AF26" s="110">
        <v>5160</v>
      </c>
      <c r="AG26" s="110">
        <v>5</v>
      </c>
      <c r="AH26" s="111"/>
    </row>
    <row r="27" spans="1:34" ht="36.950000000000003" customHeight="1" thickBot="1" x14ac:dyDescent="0.25">
      <c r="A27" s="109">
        <v>24</v>
      </c>
      <c r="B27" s="287" t="str">
        <f>E56</f>
        <v>Krasnický Michal</v>
      </c>
      <c r="C27" s="288"/>
      <c r="D27" s="103" t="str">
        <f>F56</f>
        <v>Trebišov</v>
      </c>
      <c r="E27" s="110">
        <v>860</v>
      </c>
      <c r="F27" s="110">
        <v>12</v>
      </c>
      <c r="G27" s="111"/>
      <c r="H27" s="8"/>
      <c r="J27" s="109">
        <v>24</v>
      </c>
      <c r="K27" s="287" t="str">
        <f>N56</f>
        <v>Pavlík Jaroslav</v>
      </c>
      <c r="L27" s="288"/>
      <c r="M27" s="103" t="str">
        <f>O56</f>
        <v xml:space="preserve">Považská Bystrica A  Browning </v>
      </c>
      <c r="N27" s="110">
        <v>7400</v>
      </c>
      <c r="O27" s="110">
        <v>2</v>
      </c>
      <c r="P27" s="111"/>
      <c r="Q27" s="8"/>
      <c r="S27" s="109">
        <v>24</v>
      </c>
      <c r="T27" s="287" t="str">
        <f>W56</f>
        <v>Beke Zoltán</v>
      </c>
      <c r="U27" s="288"/>
      <c r="V27" s="103" t="str">
        <f>X56</f>
        <v>Komárno -Tubertini</v>
      </c>
      <c r="W27" s="110">
        <v>12320</v>
      </c>
      <c r="X27" s="110">
        <v>1</v>
      </c>
      <c r="Y27" s="111"/>
      <c r="Z27" s="8"/>
      <c r="AB27" s="109">
        <v>24</v>
      </c>
      <c r="AC27" s="287" t="str">
        <f>AF56</f>
        <v>Košecký David</v>
      </c>
      <c r="AD27" s="288"/>
      <c r="AE27" s="103" t="str">
        <f>AG56</f>
        <v xml:space="preserve">Považská Bystrica A  Browning </v>
      </c>
      <c r="AF27" s="110">
        <v>8160</v>
      </c>
      <c r="AG27" s="110">
        <v>2</v>
      </c>
      <c r="AH27" s="111"/>
    </row>
    <row r="28" spans="1:34" ht="36.950000000000003" customHeight="1" thickBot="1" x14ac:dyDescent="0.25">
      <c r="A28" s="109">
        <v>25</v>
      </c>
      <c r="B28" s="287" t="str">
        <f>E57</f>
        <v>Brašen Pavol</v>
      </c>
      <c r="C28" s="288"/>
      <c r="D28" s="103" t="str">
        <f>F57</f>
        <v>Bratislava 5 - Abramis B</v>
      </c>
      <c r="E28" s="110">
        <v>8100</v>
      </c>
      <c r="F28" s="110">
        <v>4</v>
      </c>
      <c r="G28" s="111"/>
      <c r="H28" s="8"/>
      <c r="J28" s="109">
        <v>25</v>
      </c>
      <c r="K28" s="287" t="str">
        <f>N57</f>
        <v>Pavelka Roman ml</v>
      </c>
      <c r="L28" s="288"/>
      <c r="M28" s="103" t="str">
        <f>O57</f>
        <v>Dunajská Lužná MVDY</v>
      </c>
      <c r="N28" s="110">
        <v>3010</v>
      </c>
      <c r="O28" s="110">
        <v>10</v>
      </c>
      <c r="P28" s="111"/>
      <c r="Q28" s="8"/>
      <c r="S28" s="109">
        <v>25</v>
      </c>
      <c r="T28" s="287" t="str">
        <f>W57</f>
        <v>Tamáš Ľudovít</v>
      </c>
      <c r="U28" s="288"/>
      <c r="V28" s="103" t="str">
        <f>X57</f>
        <v>Bratislava 5 - Abramis B</v>
      </c>
      <c r="W28" s="110">
        <v>3420</v>
      </c>
      <c r="X28" s="110">
        <v>9</v>
      </c>
      <c r="Y28" s="111"/>
      <c r="Z28" s="8"/>
      <c r="AB28" s="109">
        <v>25</v>
      </c>
      <c r="AC28" s="287" t="str">
        <f>AF57</f>
        <v>Paľko Peter</v>
      </c>
      <c r="AD28" s="288"/>
      <c r="AE28" s="103" t="str">
        <f>AG57</f>
        <v>Košice A</v>
      </c>
      <c r="AF28" s="110">
        <v>4660</v>
      </c>
      <c r="AG28" s="110">
        <v>8</v>
      </c>
      <c r="AH28" s="111"/>
    </row>
    <row r="29" spans="1:34" ht="36.950000000000003" customHeight="1" thickBot="1" x14ac:dyDescent="0.25">
      <c r="A29" s="109">
        <v>26</v>
      </c>
      <c r="B29" s="287" t="str">
        <f>E58</f>
        <v>Bartakovics Richard</v>
      </c>
      <c r="C29" s="288"/>
      <c r="D29" s="103" t="str">
        <f>F58</f>
        <v>Senec - Energofish</v>
      </c>
      <c r="E29" s="110">
        <v>1780</v>
      </c>
      <c r="F29" s="110">
        <v>11</v>
      </c>
      <c r="G29" s="111"/>
      <c r="H29" s="8"/>
      <c r="J29" s="109">
        <v>26</v>
      </c>
      <c r="K29" s="287" t="str">
        <f>N58</f>
        <v>Szabó Tomáš</v>
      </c>
      <c r="L29" s="288"/>
      <c r="M29" s="103" t="str">
        <f>O58</f>
        <v>Galanta - Sensas B</v>
      </c>
      <c r="N29" s="110">
        <v>2670</v>
      </c>
      <c r="O29" s="110">
        <v>11</v>
      </c>
      <c r="P29" s="111"/>
      <c r="Q29" s="8"/>
      <c r="S29" s="109">
        <v>26</v>
      </c>
      <c r="T29" s="287" t="str">
        <f>W58</f>
        <v>Gergel Marek</v>
      </c>
      <c r="U29" s="288"/>
      <c r="V29" s="103" t="str">
        <f>X58</f>
        <v>Nové Zámky  Maros-Mix Tubertini</v>
      </c>
      <c r="W29" s="110">
        <v>6020</v>
      </c>
      <c r="X29" s="110">
        <v>6</v>
      </c>
      <c r="Y29" s="111"/>
      <c r="Z29" s="8"/>
      <c r="AB29" s="109">
        <v>26</v>
      </c>
      <c r="AC29" s="287" t="s">
        <v>306</v>
      </c>
      <c r="AD29" s="288"/>
      <c r="AE29" s="103" t="s">
        <v>307</v>
      </c>
      <c r="AF29" s="110">
        <v>6540</v>
      </c>
      <c r="AG29" s="110">
        <v>3</v>
      </c>
      <c r="AH29" s="111"/>
    </row>
    <row r="30" spans="1:34" x14ac:dyDescent="0.15">
      <c r="X30">
        <f>SUM(X4:X29)</f>
        <v>182</v>
      </c>
      <c r="AG30">
        <f>SUM(AG4:AG29)</f>
        <v>182</v>
      </c>
    </row>
    <row r="31" spans="1:34" x14ac:dyDescent="0.15">
      <c r="F31">
        <f>SUM(F4:F30)</f>
        <v>182</v>
      </c>
      <c r="O31">
        <f>SUM(O4:O30)</f>
        <v>182</v>
      </c>
    </row>
    <row r="32" spans="1:34" x14ac:dyDescent="0.15">
      <c r="A32" t="s">
        <v>115</v>
      </c>
      <c r="B32" t="s">
        <v>116</v>
      </c>
      <c r="J32" t="s">
        <v>115</v>
      </c>
      <c r="K32" t="s">
        <v>116</v>
      </c>
      <c r="S32" t="s">
        <v>115</v>
      </c>
      <c r="T32" t="s">
        <v>116</v>
      </c>
      <c r="AB32" t="s">
        <v>115</v>
      </c>
      <c r="AC32" t="s">
        <v>116</v>
      </c>
    </row>
    <row r="33" spans="1:33" x14ac:dyDescent="0.15">
      <c r="A33">
        <f>'družstvá 1.preteky'!C6</f>
        <v>14</v>
      </c>
      <c r="B33" t="str">
        <f>'družstvá 1.preteky'!C5</f>
        <v>Scheibenreif Ľudovít</v>
      </c>
      <c r="C33" t="str">
        <f>'družstvá 1.preteky'!$B$5</f>
        <v>Sereď -Feeder team Sereď</v>
      </c>
      <c r="D33">
        <v>1</v>
      </c>
      <c r="E33" t="str">
        <f>VLOOKUP($D33,$A$33:$B$62,COLUMN($B$33:$B$62),0)</f>
        <v>Jenei Ľudovít</v>
      </c>
      <c r="F33" t="str">
        <f>VLOOKUP($D33,$A$33:$C$62,3,0)</f>
        <v>Marcelová</v>
      </c>
      <c r="J33">
        <f>'družstvá 1.preteky'!F6</f>
        <v>13</v>
      </c>
      <c r="K33" t="str">
        <f>'družstvá 1.preteky'!F5</f>
        <v>Hašuk Peter</v>
      </c>
      <c r="L33" t="str">
        <f>'družstvá 1.preteky'!$B$5</f>
        <v>Sereď -Feeder team Sereď</v>
      </c>
      <c r="M33">
        <v>1</v>
      </c>
      <c r="N33" t="str">
        <f>VLOOKUP($M33,$J$33:$K$62,2,0)</f>
        <v>Rovenský Denis</v>
      </c>
      <c r="O33" t="str">
        <f>VLOOKUP(M33,$J$33:$L$62,3,0)</f>
        <v>Nová Baňa - Masterfish</v>
      </c>
      <c r="S33">
        <f>'družstvá 1.preteky'!I6</f>
        <v>20</v>
      </c>
      <c r="T33" t="str">
        <f>'družstvá 1.preteky'!I5</f>
        <v>Černák Peter</v>
      </c>
      <c r="U33" t="str">
        <f>'družstvá 1.preteky'!$B$5</f>
        <v>Sereď -Feeder team Sereď</v>
      </c>
      <c r="V33">
        <v>1</v>
      </c>
      <c r="W33" t="str">
        <f>VLOOKUP($V33,$S$33:$T$62,2,0)</f>
        <v>Hirjak Peter</v>
      </c>
      <c r="X33" t="str">
        <f>VLOOKUP($V33,$S$33:$U$62,3,0)</f>
        <v>Košice C - Sensas</v>
      </c>
      <c r="AB33">
        <f>'družstvá 1.preteky'!L6</f>
        <v>4</v>
      </c>
      <c r="AC33" t="str">
        <f>'družstvá 1.preteky'!L5</f>
        <v>Galgoci Miloš</v>
      </c>
      <c r="AD33" t="str">
        <f>'družstvá 1.preteky'!$B$5</f>
        <v>Sereď -Feeder team Sereď</v>
      </c>
      <c r="AE33">
        <v>1</v>
      </c>
      <c r="AF33" t="str">
        <f>VLOOKUP($AE33,$AB$33:$AC$62,2,0)</f>
        <v>Milošovič Martin</v>
      </c>
      <c r="AG33" t="str">
        <f>VLOOKUP($AE33,$AB$33:$AD$62,3,0)</f>
        <v>Senec - Energofish</v>
      </c>
    </row>
    <row r="34" spans="1:33" x14ac:dyDescent="0.15">
      <c r="A34">
        <f>'družstvá 1.preteky'!C8</f>
        <v>23</v>
      </c>
      <c r="B34" t="str">
        <f>'družstvá 1.preteky'!C7</f>
        <v>Hason Marián</v>
      </c>
      <c r="C34" t="str">
        <f>'družstvá 1.preteky'!$B$7</f>
        <v>Bratislava 1- AWA-S</v>
      </c>
      <c r="D34">
        <v>2</v>
      </c>
      <c r="E34" t="str">
        <f t="shared" ref="E34:E62" si="16">VLOOKUP($D34,$A$33:$B$62,COLUMN($B$33:$B$62),0)</f>
        <v>Szikonya Kristián</v>
      </c>
      <c r="F34" t="str">
        <f t="shared" ref="F34:F62" si="17">VLOOKUP($D34,$A$33:$C$62,3,0)</f>
        <v>Nové Zámky  Maros-Mix Tubertini</v>
      </c>
      <c r="J34">
        <f>'družstvá 1.preteky'!F8</f>
        <v>22</v>
      </c>
      <c r="K34" t="str">
        <f>'družstvá 1.preteky'!F7</f>
        <v>Smaha Jiří</v>
      </c>
      <c r="L34" t="str">
        <f>'družstvá 1.preteky'!$B$7</f>
        <v>Bratislava 1- AWA-S</v>
      </c>
      <c r="M34">
        <v>2</v>
      </c>
      <c r="N34" t="str">
        <f t="shared" ref="N34:N62" si="18">VLOOKUP($M34,$J$33:$K$62,2,0)</f>
        <v>Tomanovics Alexand</v>
      </c>
      <c r="O34" t="str">
        <f t="shared" ref="O34:O62" si="19">VLOOKUP(M34,$J$33:$L$62,3,0)</f>
        <v>Dunajská Streda  Szenzal</v>
      </c>
      <c r="S34">
        <f>'družstvá 1.preteky'!I8</f>
        <v>23</v>
      </c>
      <c r="T34" t="str">
        <f>'družstvá 1.preteky'!I7</f>
        <v>Pavle Slavomír</v>
      </c>
      <c r="U34" t="str">
        <f>'družstvá 1.preteky'!$B$7</f>
        <v>Bratislava 1- AWA-S</v>
      </c>
      <c r="V34">
        <v>2</v>
      </c>
      <c r="W34" t="str">
        <f t="shared" ref="W34:W62" si="20">VLOOKUP($V34,$S$33:$T$62,2,0)</f>
        <v>Koller Roland</v>
      </c>
      <c r="X34" t="str">
        <f t="shared" ref="X34:X62" si="21">VLOOKUP($V34,$S$33:$U$62,3,0)</f>
        <v>Galanta - Sensas B</v>
      </c>
      <c r="AB34">
        <f>'družstvá 1.preteky'!L8</f>
        <v>10</v>
      </c>
      <c r="AC34" t="str">
        <f>'družstvá 1.preteky'!L7</f>
        <v>Hojstrič Vladimír</v>
      </c>
      <c r="AD34" t="str">
        <f>'družstvá 1.preteky'!$B$7</f>
        <v>Bratislava 1- AWA-S</v>
      </c>
      <c r="AE34">
        <v>2</v>
      </c>
      <c r="AF34" t="str">
        <f t="shared" ref="AF34:AF62" si="22">VLOOKUP($AE34,$AB$33:$AC$62,2,0)</f>
        <v>Mindák Tomáš</v>
      </c>
      <c r="AG34" t="str">
        <f t="shared" ref="AG34:AG62" si="23">VLOOKUP($AE34,$AB$33:$AD$62,3,0)</f>
        <v>Nová Baňa - Masterfish</v>
      </c>
    </row>
    <row r="35" spans="1:33" x14ac:dyDescent="0.15">
      <c r="A35">
        <f>'družstvá 1.preteky'!C10</f>
        <v>2</v>
      </c>
      <c r="B35" t="str">
        <f>'družstvá 1.preteky'!C9</f>
        <v>Szikonya Kristián</v>
      </c>
      <c r="C35" t="str">
        <f>'družstvá 1.preteky'!$B$9</f>
        <v>Nové Zámky  Maros-Mix Tubertini</v>
      </c>
      <c r="D35">
        <v>3</v>
      </c>
      <c r="E35" t="str">
        <f t="shared" si="16"/>
        <v>Hirjak Miroslav</v>
      </c>
      <c r="F35" t="str">
        <f t="shared" si="17"/>
        <v>Bratislava 5 - Abramis A</v>
      </c>
      <c r="J35">
        <f>'družstvá 1.preteky'!F10</f>
        <v>23</v>
      </c>
      <c r="K35" t="str">
        <f>'družstvá 1.preteky'!F9</f>
        <v>Almási Tibor</v>
      </c>
      <c r="L35" t="str">
        <f>'družstvá 1.preteky'!$B$9</f>
        <v>Nové Zámky  Maros-Mix Tubertini</v>
      </c>
      <c r="M35">
        <v>3</v>
      </c>
      <c r="N35" t="str">
        <f t="shared" si="18"/>
        <v>Németh Norbert</v>
      </c>
      <c r="O35" t="str">
        <f t="shared" si="19"/>
        <v>Senec - Energofish</v>
      </c>
      <c r="S35">
        <f>'družstvá 1.preteky'!I10</f>
        <v>26</v>
      </c>
      <c r="T35" t="str">
        <f>'družstvá 1.preteky'!I9</f>
        <v>Gergel Marek</v>
      </c>
      <c r="U35" t="str">
        <f>'družstvá 1.preteky'!$B$9</f>
        <v>Nové Zámky  Maros-Mix Tubertini</v>
      </c>
      <c r="V35">
        <v>3</v>
      </c>
      <c r="W35" t="str">
        <f t="shared" si="20"/>
        <v>Takács Ladislav</v>
      </c>
      <c r="X35" t="str">
        <f t="shared" si="21"/>
        <v>Marcelová</v>
      </c>
      <c r="AB35">
        <f>'družstvá 1.preteky'!L10</f>
        <v>15</v>
      </c>
      <c r="AC35" t="str">
        <f>'družstvá 1.preteky'!L9</f>
        <v>Poročák Peter</v>
      </c>
      <c r="AD35" t="str">
        <f>'družstvá 1.preteky'!$B$9</f>
        <v>Nové Zámky  Maros-Mix Tubertini</v>
      </c>
      <c r="AE35">
        <v>3</v>
      </c>
      <c r="AF35" t="str">
        <f t="shared" si="22"/>
        <v>Borsányi Peter</v>
      </c>
      <c r="AG35" t="str">
        <f t="shared" si="23"/>
        <v>Dunajská Streda - Golden feeder team</v>
      </c>
    </row>
    <row r="36" spans="1:33" x14ac:dyDescent="0.15">
      <c r="A36">
        <f>'družstvá 1.preteky'!C12</f>
        <v>12</v>
      </c>
      <c r="B36" t="str">
        <f>'družstvá 1.preteky'!C11</f>
        <v>Stanek Karel</v>
      </c>
      <c r="C36" t="str">
        <f>'družstvá 1.preteky'!$B$11</f>
        <v>ČR</v>
      </c>
      <c r="D36">
        <v>4</v>
      </c>
      <c r="E36" t="str">
        <f t="shared" si="16"/>
        <v>Pavelka Roman st</v>
      </c>
      <c r="F36" t="str">
        <f t="shared" si="17"/>
        <v>Dunajská Lužná MVDY</v>
      </c>
      <c r="J36">
        <f>'družstvá 1.preteky'!F12</f>
        <v>16</v>
      </c>
      <c r="K36" t="str">
        <f>'družstvá 1.preteky'!F11</f>
        <v>Řezáč Jan ml.</v>
      </c>
      <c r="L36" t="str">
        <f>'družstvá 1.preteky'!$B$11</f>
        <v>ČR</v>
      </c>
      <c r="M36">
        <v>4</v>
      </c>
      <c r="N36" t="str">
        <f t="shared" si="18"/>
        <v>Ponya Alexander</v>
      </c>
      <c r="O36" t="str">
        <f t="shared" si="19"/>
        <v>Bratislava 2 - Trabucco</v>
      </c>
      <c r="S36">
        <f>'družstvá 1.preteky'!I12</f>
        <v>18</v>
      </c>
      <c r="T36" t="str">
        <f>'družstvá 1.preteky'!I11</f>
        <v>Sičák Pavel</v>
      </c>
      <c r="U36" t="str">
        <f>'družstvá 1.preteky'!$B$11</f>
        <v>ČR</v>
      </c>
      <c r="V36">
        <v>4</v>
      </c>
      <c r="W36" t="str">
        <f t="shared" si="20"/>
        <v>Tuka František</v>
      </c>
      <c r="X36" t="str">
        <f t="shared" si="21"/>
        <v>Dunajská Streda  Szenzal</v>
      </c>
      <c r="AB36">
        <f>'družstvá 1.preteky'!L12</f>
        <v>21</v>
      </c>
      <c r="AC36" t="str">
        <f>'družstvá 1.preteky'!L11</f>
        <v>Řezáč Jan st.</v>
      </c>
      <c r="AD36" t="str">
        <f>'družstvá 1.preteky'!$B$11</f>
        <v>ČR</v>
      </c>
      <c r="AE36">
        <v>4</v>
      </c>
      <c r="AF36" t="str">
        <f t="shared" si="22"/>
        <v>Galgoci Miloš</v>
      </c>
      <c r="AG36" t="str">
        <f t="shared" si="23"/>
        <v>Sereď -Feeder team Sereď</v>
      </c>
    </row>
    <row r="37" spans="1:33" x14ac:dyDescent="0.15">
      <c r="A37">
        <f>'družstvá 1.preteky'!C14</f>
        <v>5</v>
      </c>
      <c r="B37" t="str">
        <f>'družstvá 1.preteky'!C13</f>
        <v>Kopinec David</v>
      </c>
      <c r="C37" t="str">
        <f>'družstvá 1.preteky'!$B$13</f>
        <v>Hlohovec - Browvning</v>
      </c>
      <c r="D37">
        <v>5</v>
      </c>
      <c r="E37" t="str">
        <f t="shared" si="16"/>
        <v>Kopinec David</v>
      </c>
      <c r="F37" t="str">
        <f t="shared" si="17"/>
        <v>Hlohovec - Browvning</v>
      </c>
      <c r="J37">
        <f>'družstvá 1.preteky'!F14</f>
        <v>19</v>
      </c>
      <c r="K37" t="str">
        <f>'družstvá 1.preteky'!F13</f>
        <v>Haššo Martin</v>
      </c>
      <c r="L37" t="str">
        <f>'družstvá 1.preteky'!$B$13</f>
        <v>Hlohovec - Browvning</v>
      </c>
      <c r="M37">
        <v>5</v>
      </c>
      <c r="N37" t="str">
        <f t="shared" si="18"/>
        <v>Gajdoš Patrik</v>
      </c>
      <c r="O37" t="str">
        <f t="shared" si="19"/>
        <v>Košice D - Tubertini</v>
      </c>
      <c r="S37">
        <f>'družstvá 1.preteky'!I14</f>
        <v>12</v>
      </c>
      <c r="T37" t="str">
        <f>'družstvá 1.preteky'!I13</f>
        <v>Haššo Jaroslav</v>
      </c>
      <c r="U37" t="str">
        <f>'družstvá 1.preteky'!$B$13</f>
        <v>Hlohovec - Browvning</v>
      </c>
      <c r="V37">
        <v>5</v>
      </c>
      <c r="W37" t="str">
        <f t="shared" si="20"/>
        <v>Dulay Samuel</v>
      </c>
      <c r="X37" t="str">
        <f t="shared" si="21"/>
        <v>I.</v>
      </c>
      <c r="AB37">
        <f>'družstvá 1.preteky'!L14</f>
        <v>6</v>
      </c>
      <c r="AC37" t="str">
        <f>'družstvá 1.preteky'!L13</f>
        <v>Kriška Branislav</v>
      </c>
      <c r="AD37" t="str">
        <f>'družstvá 1.preteky'!$B$13</f>
        <v>Hlohovec - Browvning</v>
      </c>
      <c r="AE37">
        <v>5</v>
      </c>
      <c r="AF37" t="str">
        <f t="shared" si="22"/>
        <v>Púčik Jozef</v>
      </c>
      <c r="AG37" t="str">
        <f t="shared" si="23"/>
        <v>Dolný Kubín - Robinson</v>
      </c>
    </row>
    <row r="38" spans="1:33" x14ac:dyDescent="0.15">
      <c r="A38">
        <f>'družstvá 1.preteky'!C16</f>
        <v>8</v>
      </c>
      <c r="B38" t="str">
        <f>'družstvá 1.preteky'!C15</f>
        <v>Šulan Roman</v>
      </c>
      <c r="C38" t="str">
        <f>'družstvá 1.preteky'!$B$15</f>
        <v>Košice A</v>
      </c>
      <c r="D38">
        <v>6</v>
      </c>
      <c r="E38" t="str">
        <f t="shared" si="16"/>
        <v>Foldes Zoltán</v>
      </c>
      <c r="F38" t="str">
        <f t="shared" si="17"/>
        <v>Komárno -Tubertini</v>
      </c>
      <c r="J38">
        <f>'družstvá 1.preteky'!F16</f>
        <v>11</v>
      </c>
      <c r="K38" t="str">
        <f>'družstvá 1.preteky'!F15</f>
        <v>Vaško Tomáš</v>
      </c>
      <c r="L38" t="str">
        <f>'družstvá 1.preteky'!$B$15</f>
        <v>Košice A</v>
      </c>
      <c r="M38">
        <v>6</v>
      </c>
      <c r="N38" t="str">
        <f t="shared" si="18"/>
        <v>Kosmeľ Miroslav</v>
      </c>
      <c r="O38" t="str">
        <f t="shared" si="19"/>
        <v>Dolný Kubín - Robinson</v>
      </c>
      <c r="S38">
        <f>'družstvá 1.preteky'!I16</f>
        <v>10</v>
      </c>
      <c r="T38" t="str">
        <f>'družstvá 1.preteky'!I15</f>
        <v>Amrich Dalibor</v>
      </c>
      <c r="U38" t="str">
        <f>'družstvá 1.preteky'!$B$15</f>
        <v>Košice A</v>
      </c>
      <c r="V38">
        <v>6</v>
      </c>
      <c r="W38" t="str">
        <f t="shared" si="20"/>
        <v>Horváth Oszkár</v>
      </c>
      <c r="X38" t="str">
        <f t="shared" si="21"/>
        <v>Dunajská Streda - Golden feeder team</v>
      </c>
      <c r="AB38">
        <f>'družstvá 1.preteky'!L16</f>
        <v>25</v>
      </c>
      <c r="AC38" t="str">
        <f>'družstvá 1.preteky'!L15</f>
        <v>Paľko Peter</v>
      </c>
      <c r="AD38" t="str">
        <f>'družstvá 1.preteky'!$B$15</f>
        <v>Košice A</v>
      </c>
      <c r="AE38">
        <v>6</v>
      </c>
      <c r="AF38" t="str">
        <f t="shared" si="22"/>
        <v>Kriška Branislav</v>
      </c>
      <c r="AG38" t="str">
        <f t="shared" si="23"/>
        <v>Hlohovec - Browvning</v>
      </c>
    </row>
    <row r="39" spans="1:33" x14ac:dyDescent="0.15">
      <c r="A39">
        <f>'družstvá 1.preteky'!C18</f>
        <v>10</v>
      </c>
      <c r="B39" t="str">
        <f>'družstvá 1.preteky'!C17</f>
        <v>Vajdulák Leonard</v>
      </c>
      <c r="C39" t="str">
        <f>'družstvá 1.preteky'!$B$17</f>
        <v>Dolný Kubín - Robinson</v>
      </c>
      <c r="D39">
        <v>7</v>
      </c>
      <c r="E39" t="str">
        <f t="shared" si="16"/>
        <v>Molnár Patrik</v>
      </c>
      <c r="F39" t="str">
        <f t="shared" si="17"/>
        <v>Košice D - Tubertini</v>
      </c>
      <c r="J39">
        <f>'družstvá 1.preteky'!F18</f>
        <v>6</v>
      </c>
      <c r="K39" t="str">
        <f>'družstvá 1.preteky'!F17</f>
        <v>Kosmeľ Miroslav</v>
      </c>
      <c r="L39" t="str">
        <f>'družstvá 1.preteky'!$B$17</f>
        <v>Dolný Kubín - Robinson</v>
      </c>
      <c r="M39">
        <v>7</v>
      </c>
      <c r="N39" t="str">
        <f t="shared" si="18"/>
        <v>Kiss Rudolf</v>
      </c>
      <c r="O39" t="str">
        <f t="shared" si="19"/>
        <v>Dunajská Streda - Golden feeder team</v>
      </c>
      <c r="S39">
        <f>'družstvá 1.preteky'!I18</f>
        <v>19</v>
      </c>
      <c r="T39" t="str">
        <f>'družstvá 1.preteky'!I17</f>
        <v>Gajdošík Rudolf</v>
      </c>
      <c r="U39" t="str">
        <f>'družstvá 1.preteky'!$B$17</f>
        <v>Dolný Kubín - Robinson</v>
      </c>
      <c r="V39">
        <v>7</v>
      </c>
      <c r="W39" t="str">
        <f t="shared" si="20"/>
        <v>Chandoga Peter</v>
      </c>
      <c r="X39" t="str">
        <f t="shared" si="21"/>
        <v>Bratislava 5 - Abramis A</v>
      </c>
      <c r="AB39">
        <f>'družstvá 1.preteky'!L18</f>
        <v>5</v>
      </c>
      <c r="AC39" t="str">
        <f>'družstvá 1.preteky'!L17</f>
        <v>Púčik Jozef</v>
      </c>
      <c r="AD39" t="str">
        <f>'družstvá 1.preteky'!$B$17</f>
        <v>Dolný Kubín - Robinson</v>
      </c>
      <c r="AE39">
        <v>7</v>
      </c>
      <c r="AF39" t="str">
        <f t="shared" si="22"/>
        <v>Breuer Richard</v>
      </c>
      <c r="AG39" t="str">
        <f t="shared" si="23"/>
        <v>Košice D - Tubertini</v>
      </c>
    </row>
    <row r="40" spans="1:33" x14ac:dyDescent="0.15">
      <c r="A40">
        <f>'družstvá 1.preteky'!C20</f>
        <v>15</v>
      </c>
      <c r="B40" t="str">
        <f>'družstvá 1.preteky'!C19</f>
        <v>Rovenský Ivan</v>
      </c>
      <c r="C40" t="str">
        <f>'družstvá 1.preteky'!$B$19</f>
        <v>Nová Baňa - Masterfish</v>
      </c>
      <c r="D40">
        <v>8</v>
      </c>
      <c r="E40" t="str">
        <f t="shared" si="16"/>
        <v>Šulan Roman</v>
      </c>
      <c r="F40" t="str">
        <f t="shared" si="17"/>
        <v>Košice A</v>
      </c>
      <c r="J40">
        <f>'družstvá 1.preteky'!F20</f>
        <v>1</v>
      </c>
      <c r="K40" t="str">
        <f>'družstvá 1.preteky'!F19</f>
        <v>Rovenský Denis</v>
      </c>
      <c r="L40" t="str">
        <f>'družstvá 1.preteky'!$B$19</f>
        <v>Nová Baňa - Masterfish</v>
      </c>
      <c r="M40">
        <v>8</v>
      </c>
      <c r="N40" t="str">
        <f t="shared" si="18"/>
        <v>Mihálik Martin</v>
      </c>
      <c r="O40" t="str">
        <f t="shared" si="19"/>
        <v>I.</v>
      </c>
      <c r="S40">
        <f>'družstvá 1.preteky'!I20</f>
        <v>22</v>
      </c>
      <c r="T40" t="str">
        <f>'družstvá 1.preteky'!I19</f>
        <v>Šimko Jozef</v>
      </c>
      <c r="U40" t="str">
        <f>'družstvá 1.preteky'!$B$19</f>
        <v>Nová Baňa - Masterfish</v>
      </c>
      <c r="V40">
        <v>8</v>
      </c>
      <c r="W40" t="str">
        <f t="shared" si="20"/>
        <v>Kasan Andrej</v>
      </c>
      <c r="X40" t="str">
        <f t="shared" si="21"/>
        <v>Senec - Energofish</v>
      </c>
      <c r="AB40">
        <f>'družstvá 1.preteky'!L20</f>
        <v>2</v>
      </c>
      <c r="AC40" t="str">
        <f>'družstvá 1.preteky'!L19</f>
        <v>Mindák Tomáš</v>
      </c>
      <c r="AD40" t="str">
        <f>'družstvá 1.preteky'!$B$19</f>
        <v>Nová Baňa - Masterfish</v>
      </c>
      <c r="AE40">
        <v>8</v>
      </c>
      <c r="AF40" t="str">
        <f t="shared" si="22"/>
        <v>Gaža Dominik</v>
      </c>
      <c r="AG40" t="str">
        <f t="shared" si="23"/>
        <v>Dunajská Streda  Szenzal</v>
      </c>
    </row>
    <row r="41" spans="1:33" x14ac:dyDescent="0.15">
      <c r="A41">
        <f>'družstvá 1.preteky'!C22</f>
        <v>18</v>
      </c>
      <c r="B41" t="str">
        <f>'družstvá 1.preteky'!C21</f>
        <v>Szabó Ladislav</v>
      </c>
      <c r="C41" t="str">
        <f>'družstvá 1.preteky'!$B$21</f>
        <v>Dunajská Streda - Golden feeder team</v>
      </c>
      <c r="D41">
        <v>9</v>
      </c>
      <c r="E41" t="str">
        <f t="shared" si="16"/>
        <v>Matula Pavol</v>
      </c>
      <c r="F41" t="str">
        <f t="shared" si="17"/>
        <v>Bratislava 2 - Trabucco</v>
      </c>
      <c r="J41">
        <f>'družstvá 1.preteky'!F22</f>
        <v>7</v>
      </c>
      <c r="K41" t="str">
        <f>'družstvá 1.preteky'!F21</f>
        <v>Kiss Rudolf</v>
      </c>
      <c r="L41" t="str">
        <f>'družstvá 1.preteky'!$B$21</f>
        <v>Dunajská Streda - Golden feeder team</v>
      </c>
      <c r="M41">
        <v>9</v>
      </c>
      <c r="N41" t="str">
        <f t="shared" si="18"/>
        <v>Ninčák Martin</v>
      </c>
      <c r="O41" t="str">
        <f t="shared" si="19"/>
        <v>Košice C - Sensas</v>
      </c>
      <c r="S41">
        <f>'družstvá 1.preteky'!I22</f>
        <v>6</v>
      </c>
      <c r="T41" t="str">
        <f>'družstvá 1.preteky'!I21</f>
        <v>Horváth Oszkár</v>
      </c>
      <c r="U41" t="str">
        <f>'družstvá 1.preteky'!$B$21</f>
        <v>Dunajská Streda - Golden feeder team</v>
      </c>
      <c r="V41">
        <v>9</v>
      </c>
      <c r="W41" t="str">
        <f t="shared" si="20"/>
        <v>Zelenák Milan</v>
      </c>
      <c r="X41" t="str">
        <f t="shared" si="21"/>
        <v xml:space="preserve">Považská Bystrica A  Browning </v>
      </c>
      <c r="AB41">
        <f>'družstvá 1.preteky'!L22</f>
        <v>3</v>
      </c>
      <c r="AC41" t="str">
        <f>'družstvá 1.preteky'!L21</f>
        <v>Borsányi Peter</v>
      </c>
      <c r="AD41" t="str">
        <f>'družstvá 1.preteky'!$B$21</f>
        <v>Dunajská Streda - Golden feeder team</v>
      </c>
      <c r="AE41">
        <v>9</v>
      </c>
      <c r="AF41" t="str">
        <f t="shared" si="22"/>
        <v>Križan Martin</v>
      </c>
      <c r="AG41" t="str">
        <f t="shared" si="23"/>
        <v>Bratislava 5 - Abramis A</v>
      </c>
    </row>
    <row r="42" spans="1:33" x14ac:dyDescent="0.15">
      <c r="A42">
        <f>'družstvá 1.preteky'!C24</f>
        <v>13</v>
      </c>
      <c r="B42" t="str">
        <f>'družstvá 1.preteky'!C23</f>
        <v>Beniš Ján</v>
      </c>
      <c r="C42" t="str">
        <f>'družstvá 1.preteky'!$B$23</f>
        <v>Košice C - Sensas</v>
      </c>
      <c r="D42">
        <v>10</v>
      </c>
      <c r="E42" t="str">
        <f t="shared" si="16"/>
        <v>Vajdulák Leonard</v>
      </c>
      <c r="F42" t="str">
        <f t="shared" si="17"/>
        <v>Dolný Kubín - Robinson</v>
      </c>
      <c r="J42">
        <f>'družstvá 1.preteky'!F24</f>
        <v>9</v>
      </c>
      <c r="K42" t="str">
        <f>'družstvá 1.preteky'!F23</f>
        <v>Ninčák Martin</v>
      </c>
      <c r="L42" t="str">
        <f>'družstvá 1.preteky'!$B$23</f>
        <v>Košice C - Sensas</v>
      </c>
      <c r="M42">
        <v>10</v>
      </c>
      <c r="N42" t="str">
        <f t="shared" si="18"/>
        <v>Dobrocsányi Ladislav</v>
      </c>
      <c r="O42" t="str">
        <f t="shared" si="19"/>
        <v>Marcelová</v>
      </c>
      <c r="S42">
        <f>'družstvá 1.preteky'!I24</f>
        <v>1</v>
      </c>
      <c r="T42" t="str">
        <f>'družstvá 1.preteky'!I23</f>
        <v>Hirjak Peter</v>
      </c>
      <c r="U42" t="str">
        <f>'družstvá 1.preteky'!$B$23</f>
        <v>Košice C - Sensas</v>
      </c>
      <c r="V42">
        <v>10</v>
      </c>
      <c r="W42" t="str">
        <f t="shared" si="20"/>
        <v>Amrich Dalibor</v>
      </c>
      <c r="X42" t="str">
        <f t="shared" si="21"/>
        <v>Košice A</v>
      </c>
      <c r="AB42">
        <f>'družstvá 1.preteky'!L24</f>
        <v>23</v>
      </c>
      <c r="AC42" t="str">
        <f>'družstvá 1.preteky'!L23</f>
        <v>Kundrát Tomáš</v>
      </c>
      <c r="AD42" t="str">
        <f>'družstvá 1.preteky'!$B$23</f>
        <v>Košice C - Sensas</v>
      </c>
      <c r="AE42">
        <v>10</v>
      </c>
      <c r="AF42" t="str">
        <f t="shared" si="22"/>
        <v>Hojstrič Vladimír</v>
      </c>
      <c r="AG42" t="str">
        <f t="shared" si="23"/>
        <v>Bratislava 1- AWA-S</v>
      </c>
    </row>
    <row r="43" spans="1:33" x14ac:dyDescent="0.15">
      <c r="A43">
        <f>'družstvá 1.preteky'!C26</f>
        <v>24</v>
      </c>
      <c r="B43" t="str">
        <f>'družstvá 1.preteky'!C25</f>
        <v>Krasnický Michal</v>
      </c>
      <c r="C43" t="str">
        <f>'družstvá 1.preteky'!$B$25</f>
        <v>Trebišov</v>
      </c>
      <c r="D43">
        <v>11</v>
      </c>
      <c r="E43" t="str">
        <f t="shared" si="16"/>
        <v>Korman Patrik</v>
      </c>
      <c r="F43" t="str">
        <f t="shared" si="17"/>
        <v>Galanta - Sensas B</v>
      </c>
      <c r="J43">
        <f>'družstvá 1.preteky'!F26</f>
        <v>15</v>
      </c>
      <c r="K43" t="str">
        <f>'družstvá 1.preteky'!F25</f>
        <v>Polák Karol</v>
      </c>
      <c r="L43" t="str">
        <f>'družstvá 1.preteky'!$B$25</f>
        <v>Trebišov</v>
      </c>
      <c r="M43">
        <v>11</v>
      </c>
      <c r="N43" t="str">
        <f t="shared" si="18"/>
        <v>Vaško Tomáš</v>
      </c>
      <c r="O43" t="str">
        <f t="shared" si="19"/>
        <v>Košice A</v>
      </c>
      <c r="S43">
        <f>'družstvá 1.preteky'!I26</f>
        <v>15</v>
      </c>
      <c r="T43" t="str">
        <f>'družstvá 1.preteky'!I25</f>
        <v>Kolodý Matúš</v>
      </c>
      <c r="U43" t="str">
        <f>'družstvá 1.preteky'!$B$25</f>
        <v>Trebišov</v>
      </c>
      <c r="V43">
        <v>11</v>
      </c>
      <c r="W43" t="str">
        <f t="shared" si="20"/>
        <v>Madro Pavol</v>
      </c>
      <c r="X43" t="str">
        <f t="shared" si="21"/>
        <v>Dunajská Lužná MVDY</v>
      </c>
      <c r="AB43">
        <f>'družstvá 1.preteky'!L26</f>
        <v>16</v>
      </c>
      <c r="AC43" t="str">
        <f>'družstvá 1.preteky'!L25</f>
        <v>Šimko Maroš</v>
      </c>
      <c r="AD43" t="str">
        <f>'družstvá 1.preteky'!$B$25</f>
        <v>Trebišov</v>
      </c>
      <c r="AE43">
        <v>11</v>
      </c>
      <c r="AF43" t="str">
        <f t="shared" si="22"/>
        <v>Divéky Jozef</v>
      </c>
      <c r="AG43" t="str">
        <f t="shared" si="23"/>
        <v>II</v>
      </c>
    </row>
    <row r="44" spans="1:33" x14ac:dyDescent="0.15">
      <c r="A44">
        <f>'družstvá 1.preteky'!C28</f>
        <v>22</v>
      </c>
      <c r="B44" t="str">
        <f>'družstvá 1.preteky'!C27</f>
        <v>Luhový Peter</v>
      </c>
      <c r="C44" t="str">
        <f>'družstvá 1.preteky'!$B$27</f>
        <v>Považská Bystrica B</v>
      </c>
      <c r="D44">
        <v>12</v>
      </c>
      <c r="E44" t="str">
        <f t="shared" si="16"/>
        <v>Stanek Karel</v>
      </c>
      <c r="F44" t="str">
        <f t="shared" si="17"/>
        <v>ČR</v>
      </c>
      <c r="J44">
        <f>'družstvá 1.preteky'!F28</f>
        <v>12</v>
      </c>
      <c r="K44" t="str">
        <f>'družstvá 1.preteky'!F27</f>
        <v xml:space="preserve">Záparaník Marian </v>
      </c>
      <c r="L44" t="str">
        <f>'družstvá 1.preteky'!$B$27</f>
        <v>Považská Bystrica B</v>
      </c>
      <c r="M44">
        <v>12</v>
      </c>
      <c r="N44" t="str">
        <f t="shared" si="18"/>
        <v xml:space="preserve">Záparaník Marian </v>
      </c>
      <c r="O44" t="str">
        <f t="shared" si="19"/>
        <v>Považská Bystrica B</v>
      </c>
      <c r="S44">
        <f>'družstvá 1.preteky'!I28</f>
        <v>17</v>
      </c>
      <c r="T44" t="str">
        <f>'družstvá 1.preteky'!I27</f>
        <v>Majčiník Miloš</v>
      </c>
      <c r="U44" t="str">
        <f>'družstvá 1.preteky'!$B$27</f>
        <v>Považská Bystrica B</v>
      </c>
      <c r="V44">
        <v>12</v>
      </c>
      <c r="W44" t="str">
        <f t="shared" si="20"/>
        <v>Haššo Jaroslav</v>
      </c>
      <c r="X44" t="str">
        <f t="shared" si="21"/>
        <v>Hlohovec - Browvning</v>
      </c>
      <c r="AB44">
        <f>'družstvá 1.preteky'!L28</f>
        <v>19</v>
      </c>
      <c r="AC44" t="str">
        <f>'družstvá 1.preteky'!L27</f>
        <v>Smataník Martin</v>
      </c>
      <c r="AD44" t="str">
        <f>'družstvá 1.preteky'!$B$27</f>
        <v>Považská Bystrica B</v>
      </c>
      <c r="AE44">
        <v>12</v>
      </c>
      <c r="AF44" t="str">
        <f t="shared" si="22"/>
        <v>Perbecký Ivan</v>
      </c>
      <c r="AG44" t="str">
        <f t="shared" si="23"/>
        <v>Bratislava 5 - Abramis B</v>
      </c>
    </row>
    <row r="45" spans="1:33" x14ac:dyDescent="0.15">
      <c r="A45">
        <f>'družstvá 1.preteky'!C30</f>
        <v>7</v>
      </c>
      <c r="B45" t="str">
        <f>'družstvá 1.preteky'!C29</f>
        <v>Molnár Patrik</v>
      </c>
      <c r="C45" t="str">
        <f>'družstvá 1.preteky'!$B$29</f>
        <v>Košice D - Tubertini</v>
      </c>
      <c r="D45">
        <v>13</v>
      </c>
      <c r="E45" t="str">
        <f t="shared" si="16"/>
        <v>Beniš Ján</v>
      </c>
      <c r="F45" t="str">
        <f t="shared" si="17"/>
        <v>Košice C - Sensas</v>
      </c>
      <c r="J45">
        <f>'družstvá 1.preteky'!F30</f>
        <v>5</v>
      </c>
      <c r="K45" t="str">
        <f>'družstvá 1.preteky'!F29</f>
        <v>Gajdoš Patrik</v>
      </c>
      <c r="L45" t="str">
        <f>'družstvá 1.preteky'!$B$29</f>
        <v>Košice D - Tubertini</v>
      </c>
      <c r="M45">
        <v>13</v>
      </c>
      <c r="N45" t="str">
        <f t="shared" si="18"/>
        <v>Hašuk Peter</v>
      </c>
      <c r="O45" t="str">
        <f t="shared" si="19"/>
        <v>Sereď -Feeder team Sereď</v>
      </c>
      <c r="S45">
        <f>'družstvá 1.preteky'!I30</f>
        <v>13</v>
      </c>
      <c r="T45" t="str">
        <f>'družstvá 1.preteky'!I29</f>
        <v>Kovalkovič Gabriel</v>
      </c>
      <c r="U45" t="str">
        <f>'družstvá 1.preteky'!$B$29</f>
        <v>Košice D - Tubertini</v>
      </c>
      <c r="V45">
        <v>13</v>
      </c>
      <c r="W45" t="str">
        <f t="shared" si="20"/>
        <v>Kovalkovič Gabriel</v>
      </c>
      <c r="X45" t="str">
        <f t="shared" si="21"/>
        <v>Košice D - Tubertini</v>
      </c>
      <c r="AB45">
        <f>'družstvá 1.preteky'!L30</f>
        <v>7</v>
      </c>
      <c r="AC45" t="str">
        <f>'družstvá 1.preteky'!L29</f>
        <v>Breuer Richard</v>
      </c>
      <c r="AD45" t="str">
        <f>'družstvá 1.preteky'!$B$29</f>
        <v>Košice D - Tubertini</v>
      </c>
      <c r="AE45">
        <v>13</v>
      </c>
      <c r="AF45" t="str">
        <f t="shared" si="22"/>
        <v>Psota Igor</v>
      </c>
      <c r="AG45" t="str">
        <f t="shared" si="23"/>
        <v>Dunajská Lužná MVDY</v>
      </c>
    </row>
    <row r="46" spans="1:33" x14ac:dyDescent="0.15">
      <c r="A46">
        <f>'družstvá 1.preteky'!C32</f>
        <v>1</v>
      </c>
      <c r="B46" t="str">
        <f>'družstvá 1.preteky'!C31</f>
        <v>Jenei Ľudovít</v>
      </c>
      <c r="C46" t="str">
        <f>'družstvá 1.preteky'!$B$31</f>
        <v>Marcelová</v>
      </c>
      <c r="D46">
        <v>14</v>
      </c>
      <c r="E46" t="str">
        <f t="shared" si="16"/>
        <v>Scheibenreif Ľudovít</v>
      </c>
      <c r="F46" t="str">
        <f t="shared" si="17"/>
        <v>Sereď -Feeder team Sereď</v>
      </c>
      <c r="J46">
        <f>'družstvá 1.preteky'!F32</f>
        <v>10</v>
      </c>
      <c r="K46" t="str">
        <f>'družstvá 1.preteky'!F31</f>
        <v>Dobrocsányi Ladislav</v>
      </c>
      <c r="L46" t="str">
        <f>'družstvá 1.preteky'!$B$31</f>
        <v>Marcelová</v>
      </c>
      <c r="M46">
        <v>14</v>
      </c>
      <c r="N46" t="str">
        <f t="shared" si="18"/>
        <v>Zálešák Petr</v>
      </c>
      <c r="O46" t="str">
        <f t="shared" si="19"/>
        <v>II</v>
      </c>
      <c r="S46">
        <f>'družstvá 1.preteky'!I32</f>
        <v>3</v>
      </c>
      <c r="T46" t="str">
        <f>'družstvá 1.preteky'!I31</f>
        <v>Takács Ladislav</v>
      </c>
      <c r="U46" t="str">
        <f>'družstvá 1.preteky'!$B$31</f>
        <v>Marcelová</v>
      </c>
      <c r="V46">
        <v>14</v>
      </c>
      <c r="W46" t="str">
        <f t="shared" si="20"/>
        <v>Pilek Patrik</v>
      </c>
      <c r="X46" t="str">
        <f t="shared" si="21"/>
        <v>II</v>
      </c>
      <c r="AB46">
        <f>'družstvá 1.preteky'!L32</f>
        <v>14</v>
      </c>
      <c r="AC46" t="str">
        <f>'družstvá 1.preteky'!L31</f>
        <v>Schulcz Norbert</v>
      </c>
      <c r="AD46" t="str">
        <f>'družstvá 1.preteky'!$B$31</f>
        <v>Marcelová</v>
      </c>
      <c r="AE46">
        <v>14</v>
      </c>
      <c r="AF46" t="str">
        <f t="shared" si="22"/>
        <v>Schulcz Norbert</v>
      </c>
      <c r="AG46" t="str">
        <f t="shared" si="23"/>
        <v>Marcelová</v>
      </c>
    </row>
    <row r="47" spans="1:33" x14ac:dyDescent="0.15">
      <c r="A47">
        <f>'družstvá 1.preteky'!C34</f>
        <v>9</v>
      </c>
      <c r="B47" t="str">
        <f>'družstvá 1.preteky'!C33</f>
        <v>Matula Pavol</v>
      </c>
      <c r="C47" t="str">
        <f>'družstvá 1.preteky'!$B$33</f>
        <v>Bratislava 2 - Trabucco</v>
      </c>
      <c r="D47">
        <v>15</v>
      </c>
      <c r="E47" t="str">
        <f t="shared" si="16"/>
        <v>Rovenský Ivan</v>
      </c>
      <c r="F47" t="str">
        <f t="shared" si="17"/>
        <v>Nová Baňa - Masterfish</v>
      </c>
      <c r="J47">
        <f>'družstvá 1.preteky'!F34</f>
        <v>4</v>
      </c>
      <c r="K47" t="str">
        <f>'družstvá 1.preteky'!F33</f>
        <v>Ponya Alexander</v>
      </c>
      <c r="L47" t="str">
        <f>'družstvá 1.preteky'!$B$33</f>
        <v>Bratislava 2 - Trabucco</v>
      </c>
      <c r="M47">
        <v>15</v>
      </c>
      <c r="N47" t="str">
        <f t="shared" si="18"/>
        <v>Polák Karol</v>
      </c>
      <c r="O47" t="str">
        <f t="shared" si="19"/>
        <v>Trebišov</v>
      </c>
      <c r="S47">
        <f>'družstvá 1.preteky'!I34</f>
        <v>16</v>
      </c>
      <c r="T47" t="str">
        <f>'družstvá 1.preteky'!I33</f>
        <v>Palinkáš Milan</v>
      </c>
      <c r="U47" t="str">
        <f>'družstvá 1.preteky'!$B$33</f>
        <v>Bratislava 2 - Trabucco</v>
      </c>
      <c r="V47">
        <v>15</v>
      </c>
      <c r="W47" t="str">
        <f t="shared" si="20"/>
        <v>Kolodý Matúš</v>
      </c>
      <c r="X47" t="str">
        <f t="shared" si="21"/>
        <v>Trebišov</v>
      </c>
      <c r="AB47">
        <f>'družstvá 1.preteky'!L34</f>
        <v>20</v>
      </c>
      <c r="AC47" t="str">
        <f>'družstvá 1.preteky'!L33</f>
        <v>Dóka Pavol</v>
      </c>
      <c r="AD47" t="str">
        <f>'družstvá 1.preteky'!$B$33</f>
        <v>Bratislava 2 - Trabucco</v>
      </c>
      <c r="AE47">
        <v>15</v>
      </c>
      <c r="AF47" t="str">
        <f t="shared" si="22"/>
        <v>Poročák Peter</v>
      </c>
      <c r="AG47" t="str">
        <f t="shared" si="23"/>
        <v>Nové Zámky  Maros-Mix Tubertini</v>
      </c>
    </row>
    <row r="48" spans="1:33" x14ac:dyDescent="0.15">
      <c r="A48">
        <f>'družstvá 1.preteky'!C36</f>
        <v>16</v>
      </c>
      <c r="B48" t="str">
        <f>'družstvá 1.preteky'!C35</f>
        <v>Gažo Milan</v>
      </c>
      <c r="C48" t="str">
        <f>'družstvá 1.preteky'!$B$35</f>
        <v>Galanta -Sensas A</v>
      </c>
      <c r="D48">
        <v>16</v>
      </c>
      <c r="E48" t="str">
        <f t="shared" si="16"/>
        <v>Gažo Milan</v>
      </c>
      <c r="F48" t="str">
        <f t="shared" si="17"/>
        <v>Galanta -Sensas A</v>
      </c>
      <c r="J48">
        <f>'družstvá 1.preteky'!F36</f>
        <v>21</v>
      </c>
      <c r="K48" t="str">
        <f>'družstvá 1.preteky'!F35</f>
        <v>Hikkel Imrich</v>
      </c>
      <c r="L48" t="str">
        <f>'družstvá 1.preteky'!$B$35</f>
        <v>Galanta -Sensas A</v>
      </c>
      <c r="M48">
        <v>16</v>
      </c>
      <c r="N48" t="str">
        <f t="shared" si="18"/>
        <v>Řezáč Jan ml.</v>
      </c>
      <c r="O48" t="str">
        <f t="shared" si="19"/>
        <v>ČR</v>
      </c>
      <c r="S48">
        <f>'družstvá 1.preteky'!I36</f>
        <v>21</v>
      </c>
      <c r="T48" t="str">
        <f>'družstvá 1.preteky'!I35</f>
        <v>Vígh Jozef</v>
      </c>
      <c r="U48" t="str">
        <f>'družstvá 1.preteky'!$B$35</f>
        <v>Galanta -Sensas A</v>
      </c>
      <c r="V48">
        <v>16</v>
      </c>
      <c r="W48" t="str">
        <f t="shared" si="20"/>
        <v>Palinkáš Milan</v>
      </c>
      <c r="X48" t="str">
        <f t="shared" si="21"/>
        <v>Bratislava 2 - Trabucco</v>
      </c>
      <c r="AB48">
        <f>'družstvá 1.preteky'!L36</f>
        <v>22</v>
      </c>
      <c r="AC48" t="str">
        <f>'družstvá 1.preteky'!L35</f>
        <v>JarábekAttila</v>
      </c>
      <c r="AD48" t="str">
        <f>'družstvá 1.preteky'!$B$35</f>
        <v>Galanta -Sensas A</v>
      </c>
      <c r="AE48">
        <v>16</v>
      </c>
      <c r="AF48" t="str">
        <f t="shared" si="22"/>
        <v>Šimko Maroš</v>
      </c>
      <c r="AG48" t="str">
        <f t="shared" si="23"/>
        <v>Trebišov</v>
      </c>
    </row>
    <row r="49" spans="1:33" x14ac:dyDescent="0.15">
      <c r="A49">
        <f>'družstvá 1.preteky'!C38</f>
        <v>11</v>
      </c>
      <c r="B49" t="str">
        <f>'družstvá 1.preteky'!C37</f>
        <v>Korman Patrik</v>
      </c>
      <c r="C49" t="str">
        <f>'družstvá 1.preteky'!$B$37</f>
        <v>Galanta - Sensas B</v>
      </c>
      <c r="D49">
        <v>17</v>
      </c>
      <c r="E49" t="str">
        <f t="shared" si="16"/>
        <v>Slamka Marek</v>
      </c>
      <c r="F49" t="str">
        <f t="shared" si="17"/>
        <v xml:space="preserve">Považská Bystrica A  Browning </v>
      </c>
      <c r="J49">
        <f>'družstvá 1.preteky'!F38</f>
        <v>26</v>
      </c>
      <c r="K49" t="str">
        <f>'družstvá 1.preteky'!F37</f>
        <v>Szabó Tomáš</v>
      </c>
      <c r="L49" t="str">
        <f>'družstvá 1.preteky'!$B$37</f>
        <v>Galanta - Sensas B</v>
      </c>
      <c r="M49">
        <v>17</v>
      </c>
      <c r="N49" t="str">
        <f t="shared" si="18"/>
        <v>Paksi Nick</v>
      </c>
      <c r="O49" t="str">
        <f t="shared" si="19"/>
        <v>Komárno -Tubertini</v>
      </c>
      <c r="S49">
        <f>'družstvá 1.preteky'!I38</f>
        <v>2</v>
      </c>
      <c r="T49" t="str">
        <f>'družstvá 1.preteky'!I37</f>
        <v>Koller Roland</v>
      </c>
      <c r="U49" t="str">
        <f>'družstvá 1.preteky'!$B$37</f>
        <v>Galanta - Sensas B</v>
      </c>
      <c r="V49">
        <v>17</v>
      </c>
      <c r="W49" t="str">
        <f t="shared" si="20"/>
        <v>Majčiník Miloš</v>
      </c>
      <c r="X49" t="str">
        <f t="shared" si="21"/>
        <v>Považská Bystrica B</v>
      </c>
      <c r="AB49">
        <f>'družstvá 1.preteky'!L38</f>
        <v>18</v>
      </c>
      <c r="AC49" t="str">
        <f>'družstvá 1.preteky'!L37</f>
        <v>Karvaš Kamil</v>
      </c>
      <c r="AD49" t="str">
        <f>'družstvá 1.preteky'!$B$37</f>
        <v>Galanta - Sensas B</v>
      </c>
      <c r="AE49">
        <v>17</v>
      </c>
      <c r="AF49" t="str">
        <f t="shared" si="22"/>
        <v>Hodek Oto</v>
      </c>
      <c r="AG49" t="str">
        <f t="shared" si="23"/>
        <v>Komárno -Tubertini</v>
      </c>
    </row>
    <row r="50" spans="1:33" x14ac:dyDescent="0.15">
      <c r="A50">
        <f>'družstvá 1.preteky'!C40</f>
        <v>6</v>
      </c>
      <c r="B50" t="str">
        <f>'družstvá 1.preteky'!C39</f>
        <v>Foldes Zoltán</v>
      </c>
      <c r="C50" t="str">
        <f>'družstvá 1.preteky'!$B$39</f>
        <v>Komárno -Tubertini</v>
      </c>
      <c r="D50">
        <v>18</v>
      </c>
      <c r="E50" t="str">
        <f t="shared" si="16"/>
        <v>Szabó Ladislav</v>
      </c>
      <c r="F50" t="str">
        <f t="shared" si="17"/>
        <v>Dunajská Streda - Golden feeder team</v>
      </c>
      <c r="J50">
        <f>'družstvá 1.preteky'!F40</f>
        <v>17</v>
      </c>
      <c r="K50" t="str">
        <f>'družstvá 1.preteky'!F39</f>
        <v>Paksi Nick</v>
      </c>
      <c r="L50" t="str">
        <f>'družstvá 1.preteky'!$B$39</f>
        <v>Komárno -Tubertini</v>
      </c>
      <c r="M50">
        <v>18</v>
      </c>
      <c r="N50" t="str">
        <f t="shared" si="18"/>
        <v>Buchan Matej</v>
      </c>
      <c r="O50" t="str">
        <f t="shared" si="19"/>
        <v>Bratislava 5 - Abramis A</v>
      </c>
      <c r="S50">
        <f>'družstvá 1.preteky'!I40</f>
        <v>24</v>
      </c>
      <c r="T50" t="str">
        <f>'družstvá 1.preteky'!I39</f>
        <v>Beke Zoltán</v>
      </c>
      <c r="U50" t="str">
        <f>'družstvá 1.preteky'!$B$39</f>
        <v>Komárno -Tubertini</v>
      </c>
      <c r="V50">
        <v>18</v>
      </c>
      <c r="W50" t="str">
        <f t="shared" si="20"/>
        <v>Sičák Pavel</v>
      </c>
      <c r="X50" t="str">
        <f t="shared" si="21"/>
        <v>ČR</v>
      </c>
      <c r="AB50">
        <f>'družstvá 1.preteky'!L40</f>
        <v>17</v>
      </c>
      <c r="AC50" t="str">
        <f>'družstvá 1.preteky'!L39</f>
        <v>Hodek Oto</v>
      </c>
      <c r="AD50" t="str">
        <f>'družstvá 1.preteky'!$B$39</f>
        <v>Komárno -Tubertini</v>
      </c>
      <c r="AE50">
        <v>18</v>
      </c>
      <c r="AF50" t="str">
        <f t="shared" si="22"/>
        <v>Karvaš Kamil</v>
      </c>
      <c r="AG50" t="str">
        <f t="shared" si="23"/>
        <v>Galanta - Sensas B</v>
      </c>
    </row>
    <row r="51" spans="1:33" x14ac:dyDescent="0.15">
      <c r="A51">
        <f>'družstvá 1.preteky'!C42</f>
        <v>17</v>
      </c>
      <c r="B51" t="str">
        <f>'družstvá 1.preteky'!C41</f>
        <v>Slamka Marek</v>
      </c>
      <c r="C51" t="str">
        <f>'družstvá 1.preteky'!$B$41</f>
        <v xml:space="preserve">Považská Bystrica A  Browning </v>
      </c>
      <c r="D51">
        <v>19</v>
      </c>
      <c r="E51" t="str">
        <f t="shared" si="16"/>
        <v>Kameniczky Karol</v>
      </c>
      <c r="F51" t="str">
        <f t="shared" si="17"/>
        <v>II</v>
      </c>
      <c r="J51">
        <f>'družstvá 1.preteky'!F42</f>
        <v>24</v>
      </c>
      <c r="K51" t="str">
        <f>'družstvá 1.preteky'!F41</f>
        <v>Pavlík Jaroslav</v>
      </c>
      <c r="L51" t="str">
        <f>'družstvá 1.preteky'!$B$41</f>
        <v xml:space="preserve">Považská Bystrica A  Browning </v>
      </c>
      <c r="M51">
        <v>19</v>
      </c>
      <c r="N51" t="str">
        <f t="shared" si="18"/>
        <v>Haššo Martin</v>
      </c>
      <c r="O51" t="str">
        <f t="shared" si="19"/>
        <v>Hlohovec - Browvning</v>
      </c>
      <c r="S51">
        <f>'družstvá 1.preteky'!I42</f>
        <v>9</v>
      </c>
      <c r="T51" t="str">
        <f>'družstvá 1.preteky'!I41</f>
        <v>Zelenák Milan</v>
      </c>
      <c r="U51" t="str">
        <f>'družstvá 1.preteky'!$B$41</f>
        <v xml:space="preserve">Považská Bystrica A  Browning </v>
      </c>
      <c r="V51">
        <v>19</v>
      </c>
      <c r="W51" t="str">
        <f t="shared" si="20"/>
        <v>Gajdošík Rudolf</v>
      </c>
      <c r="X51" t="str">
        <f t="shared" si="21"/>
        <v>Dolný Kubín - Robinson</v>
      </c>
      <c r="AB51">
        <f>'družstvá 1.preteky'!L42</f>
        <v>24</v>
      </c>
      <c r="AC51" t="str">
        <f>'družstvá 1.preteky'!L41</f>
        <v>Košecký David</v>
      </c>
      <c r="AD51" t="str">
        <f>'družstvá 1.preteky'!$B$41</f>
        <v xml:space="preserve">Považská Bystrica A  Browning </v>
      </c>
      <c r="AE51">
        <v>19</v>
      </c>
      <c r="AF51" t="str">
        <f t="shared" si="22"/>
        <v>Smataník Martin</v>
      </c>
      <c r="AG51" t="str">
        <f t="shared" si="23"/>
        <v>Považská Bystrica B</v>
      </c>
    </row>
    <row r="52" spans="1:33" x14ac:dyDescent="0.15">
      <c r="A52">
        <f>'družstvá 1.preteky'!C44</f>
        <v>3</v>
      </c>
      <c r="B52" t="str">
        <f>'družstvá 1.preteky'!C43</f>
        <v>Hirjak Miroslav</v>
      </c>
      <c r="C52" t="str">
        <f>'družstvá 1.preteky'!$B$43</f>
        <v>Bratislava 5 - Abramis A</v>
      </c>
      <c r="D52">
        <v>20</v>
      </c>
      <c r="E52" t="str">
        <f t="shared" si="16"/>
        <v>Gyurkovits Jozef</v>
      </c>
      <c r="F52" t="str">
        <f t="shared" si="17"/>
        <v>Dunajská Streda  Szenzal</v>
      </c>
      <c r="J52">
        <f>'družstvá 1.preteky'!F44</f>
        <v>18</v>
      </c>
      <c r="K52" t="str">
        <f>'družstvá 1.preteky'!F43</f>
        <v>Buchan Matej</v>
      </c>
      <c r="L52" t="str">
        <f>'družstvá 1.preteky'!$B$43</f>
        <v>Bratislava 5 - Abramis A</v>
      </c>
      <c r="M52">
        <v>20</v>
      </c>
      <c r="N52" t="str">
        <f t="shared" si="18"/>
        <v>Buchan Vladimír</v>
      </c>
      <c r="O52" t="str">
        <f t="shared" si="19"/>
        <v>Bratislava 5 - Abramis B</v>
      </c>
      <c r="S52">
        <f>'družstvá 1.preteky'!I44</f>
        <v>7</v>
      </c>
      <c r="T52" t="str">
        <f>'družstvá 1.preteky'!I43</f>
        <v>Chandoga Peter</v>
      </c>
      <c r="U52" t="str">
        <f>'družstvá 1.preteky'!$B$43</f>
        <v>Bratislava 5 - Abramis A</v>
      </c>
      <c r="V52">
        <v>20</v>
      </c>
      <c r="W52" t="str">
        <f t="shared" si="20"/>
        <v>Černák Peter</v>
      </c>
      <c r="X52" t="str">
        <f t="shared" si="21"/>
        <v>Sereď -Feeder team Sereď</v>
      </c>
      <c r="AB52">
        <f>'družstvá 1.preteky'!L44</f>
        <v>9</v>
      </c>
      <c r="AC52" t="str">
        <f>'družstvá 1.preteky'!L43</f>
        <v>Križan Martin</v>
      </c>
      <c r="AD52" t="str">
        <f>'družstvá 1.preteky'!$B$43</f>
        <v>Bratislava 5 - Abramis A</v>
      </c>
      <c r="AE52">
        <v>20</v>
      </c>
      <c r="AF52" t="str">
        <f t="shared" si="22"/>
        <v>Dóka Pavol</v>
      </c>
      <c r="AG52" t="str">
        <f t="shared" si="23"/>
        <v>Bratislava 2 - Trabucco</v>
      </c>
    </row>
    <row r="53" spans="1:33" x14ac:dyDescent="0.15">
      <c r="A53">
        <f>'družstvá 1.preteky'!C46</f>
        <v>25</v>
      </c>
      <c r="B53" t="str">
        <f>'družstvá 1.preteky'!C45</f>
        <v>Brašen Pavol</v>
      </c>
      <c r="C53" t="str">
        <f>'družstvá 1.preteky'!$B$45</f>
        <v>Bratislava 5 - Abramis B</v>
      </c>
      <c r="D53">
        <v>21</v>
      </c>
      <c r="E53" t="str">
        <f t="shared" si="16"/>
        <v>Žilinčík Michal</v>
      </c>
      <c r="F53" t="str">
        <f t="shared" si="17"/>
        <v>I.</v>
      </c>
      <c r="J53">
        <f>'družstvá 1.preteky'!F46</f>
        <v>20</v>
      </c>
      <c r="K53" t="str">
        <f>'družstvá 1.preteky'!F45</f>
        <v>Buchan Vladimír</v>
      </c>
      <c r="L53" t="str">
        <f>'družstvá 1.preteky'!$B$45</f>
        <v>Bratislava 5 - Abramis B</v>
      </c>
      <c r="M53">
        <v>21</v>
      </c>
      <c r="N53" t="str">
        <f t="shared" si="18"/>
        <v>Hikkel Imrich</v>
      </c>
      <c r="O53" t="str">
        <f t="shared" si="19"/>
        <v>Galanta -Sensas A</v>
      </c>
      <c r="S53">
        <f>'družstvá 1.preteky'!I46</f>
        <v>25</v>
      </c>
      <c r="T53" t="str">
        <f>'družstvá 1.preteky'!I45</f>
        <v>Tamáš Ľudovít</v>
      </c>
      <c r="U53" t="str">
        <f>'družstvá 1.preteky'!$B$45</f>
        <v>Bratislava 5 - Abramis B</v>
      </c>
      <c r="V53">
        <v>21</v>
      </c>
      <c r="W53" t="str">
        <f t="shared" si="20"/>
        <v>Vígh Jozef</v>
      </c>
      <c r="X53" t="str">
        <f t="shared" si="21"/>
        <v>Galanta -Sensas A</v>
      </c>
      <c r="AB53">
        <f>'družstvá 1.preteky'!L46</f>
        <v>12</v>
      </c>
      <c r="AC53" t="str">
        <f>'družstvá 1.preteky'!L45</f>
        <v>Perbecký Ivan</v>
      </c>
      <c r="AD53" t="str">
        <f>'družstvá 1.preteky'!$B$45</f>
        <v>Bratislava 5 - Abramis B</v>
      </c>
      <c r="AE53">
        <v>21</v>
      </c>
      <c r="AF53" t="str">
        <f t="shared" si="22"/>
        <v>Řezáč Jan st.</v>
      </c>
      <c r="AG53" t="str">
        <f t="shared" si="23"/>
        <v>ČR</v>
      </c>
    </row>
    <row r="54" spans="1:33" x14ac:dyDescent="0.15">
      <c r="A54">
        <f>'družstvá 1.preteky'!C48</f>
        <v>26</v>
      </c>
      <c r="B54" t="str">
        <f>'družstvá 1.preteky'!C47</f>
        <v>Bartakovics Richard</v>
      </c>
      <c r="C54" t="str">
        <f>'družstvá 1.preteky'!$B$47</f>
        <v>Senec - Energofish</v>
      </c>
      <c r="D54">
        <v>22</v>
      </c>
      <c r="E54" t="str">
        <f t="shared" si="16"/>
        <v>Luhový Peter</v>
      </c>
      <c r="F54" t="str">
        <f t="shared" si="17"/>
        <v>Považská Bystrica B</v>
      </c>
      <c r="J54">
        <f>'družstvá 1.preteky'!F48</f>
        <v>3</v>
      </c>
      <c r="K54" t="str">
        <f>'družstvá 1.preteky'!F47</f>
        <v>Németh Norbert</v>
      </c>
      <c r="L54" t="str">
        <f>'družstvá 1.preteky'!$B$47</f>
        <v>Senec - Energofish</v>
      </c>
      <c r="M54">
        <v>22</v>
      </c>
      <c r="N54" t="str">
        <f t="shared" si="18"/>
        <v>Smaha Jiří</v>
      </c>
      <c r="O54" t="str">
        <f t="shared" si="19"/>
        <v>Bratislava 1- AWA-S</v>
      </c>
      <c r="S54">
        <f>'družstvá 1.preteky'!I48</f>
        <v>8</v>
      </c>
      <c r="T54" t="str">
        <f>'družstvá 1.preteky'!I47</f>
        <v>Kasan Andrej</v>
      </c>
      <c r="U54" t="str">
        <f>'družstvá 1.preteky'!$B$47</f>
        <v>Senec - Energofish</v>
      </c>
      <c r="V54">
        <v>22</v>
      </c>
      <c r="W54" t="str">
        <f t="shared" si="20"/>
        <v>Šimko Jozef</v>
      </c>
      <c r="X54" t="str">
        <f t="shared" si="21"/>
        <v>Nová Baňa - Masterfish</v>
      </c>
      <c r="AB54">
        <f>'družstvá 1.preteky'!L48</f>
        <v>1</v>
      </c>
      <c r="AC54" t="str">
        <f>'družstvá 1.preteky'!L47</f>
        <v>Milošovič Martin</v>
      </c>
      <c r="AD54" t="str">
        <f>'družstvá 1.preteky'!$B$47</f>
        <v>Senec - Energofish</v>
      </c>
      <c r="AE54">
        <v>22</v>
      </c>
      <c r="AF54" t="str">
        <f t="shared" si="22"/>
        <v>JarábekAttila</v>
      </c>
      <c r="AG54" t="str">
        <f t="shared" si="23"/>
        <v>Galanta -Sensas A</v>
      </c>
    </row>
    <row r="55" spans="1:33" x14ac:dyDescent="0.15">
      <c r="A55">
        <f>'družstvá 1.preteky'!C50</f>
        <v>20</v>
      </c>
      <c r="B55" t="str">
        <f>'družstvá 1.preteky'!C49</f>
        <v>Gyurkovits Jozef</v>
      </c>
      <c r="C55" t="str">
        <f>'družstvá 1.preteky'!$B$49</f>
        <v>Dunajská Streda  Szenzal</v>
      </c>
      <c r="D55">
        <v>23</v>
      </c>
      <c r="E55" t="str">
        <f t="shared" si="16"/>
        <v>Hason Marián</v>
      </c>
      <c r="F55" t="str">
        <f t="shared" si="17"/>
        <v>Bratislava 1- AWA-S</v>
      </c>
      <c r="J55">
        <f>'družstvá 1.preteky'!F50</f>
        <v>2</v>
      </c>
      <c r="K55" t="str">
        <f>'družstvá 1.preteky'!F49</f>
        <v>Tomanovics Alexand</v>
      </c>
      <c r="L55" t="str">
        <f>'družstvá 1.preteky'!$B$49</f>
        <v>Dunajská Streda  Szenzal</v>
      </c>
      <c r="M55">
        <v>23</v>
      </c>
      <c r="N55" t="str">
        <f t="shared" si="18"/>
        <v>Almási Tibor</v>
      </c>
      <c r="O55" t="str">
        <f t="shared" si="19"/>
        <v>Nové Zámky  Maros-Mix Tubertini</v>
      </c>
      <c r="S55">
        <f>'družstvá 1.preteky'!I50</f>
        <v>4</v>
      </c>
      <c r="T55" t="str">
        <f>'družstvá 1.preteky'!I49</f>
        <v>Tuka František</v>
      </c>
      <c r="U55" t="str">
        <f>'družstvá 1.preteky'!$B$49</f>
        <v>Dunajská Streda  Szenzal</v>
      </c>
      <c r="V55">
        <v>23</v>
      </c>
      <c r="W55" t="str">
        <f t="shared" si="20"/>
        <v>Pavle Slavomír</v>
      </c>
      <c r="X55" t="str">
        <f t="shared" si="21"/>
        <v>Bratislava 1- AWA-S</v>
      </c>
      <c r="AB55">
        <f>'družstvá 1.preteky'!L50</f>
        <v>8</v>
      </c>
      <c r="AC55" t="str">
        <f>'družstvá 1.preteky'!L49</f>
        <v>Gaža Dominik</v>
      </c>
      <c r="AD55" t="str">
        <f>'družstvá 1.preteky'!$B$49</f>
        <v>Dunajská Streda  Szenzal</v>
      </c>
      <c r="AE55">
        <v>23</v>
      </c>
      <c r="AF55" t="str">
        <f t="shared" si="22"/>
        <v>Kundrát Tomáš</v>
      </c>
      <c r="AG55" t="str">
        <f t="shared" si="23"/>
        <v>Košice C - Sensas</v>
      </c>
    </row>
    <row r="56" spans="1:33" x14ac:dyDescent="0.15">
      <c r="A56">
        <f>'družstvá 1.preteky'!C52</f>
        <v>4</v>
      </c>
      <c r="B56" t="str">
        <f>'družstvá 1.preteky'!C51</f>
        <v>Pavelka Roman st</v>
      </c>
      <c r="C56" t="str">
        <f>'družstvá 1.preteky'!$B$51</f>
        <v>Dunajská Lužná MVDY</v>
      </c>
      <c r="D56">
        <v>24</v>
      </c>
      <c r="E56" t="str">
        <f t="shared" si="16"/>
        <v>Krasnický Michal</v>
      </c>
      <c r="F56" t="str">
        <f t="shared" si="17"/>
        <v>Trebišov</v>
      </c>
      <c r="J56">
        <f>'družstvá 1.preteky'!F52</f>
        <v>25</v>
      </c>
      <c r="K56" t="str">
        <f>'družstvá 1.preteky'!F51</f>
        <v>Pavelka Roman ml</v>
      </c>
      <c r="L56" t="str">
        <f>'družstvá 1.preteky'!$B$51</f>
        <v>Dunajská Lužná MVDY</v>
      </c>
      <c r="M56">
        <v>24</v>
      </c>
      <c r="N56" t="str">
        <f t="shared" si="18"/>
        <v>Pavlík Jaroslav</v>
      </c>
      <c r="O56" t="str">
        <f t="shared" si="19"/>
        <v xml:space="preserve">Považská Bystrica A  Browning </v>
      </c>
      <c r="S56">
        <f>'družstvá 1.preteky'!I52</f>
        <v>11</v>
      </c>
      <c r="T56" t="str">
        <f>'družstvá 1.preteky'!I51</f>
        <v>Madro Pavol</v>
      </c>
      <c r="U56" t="str">
        <f>'družstvá 1.preteky'!$B$51</f>
        <v>Dunajská Lužná MVDY</v>
      </c>
      <c r="V56">
        <v>24</v>
      </c>
      <c r="W56" t="str">
        <f t="shared" si="20"/>
        <v>Beke Zoltán</v>
      </c>
      <c r="X56" t="str">
        <f t="shared" si="21"/>
        <v>Komárno -Tubertini</v>
      </c>
      <c r="AB56">
        <f>'družstvá 1.preteky'!L52</f>
        <v>13</v>
      </c>
      <c r="AC56" t="str">
        <f>'družstvá 1.preteky'!L51</f>
        <v>Psota Igor</v>
      </c>
      <c r="AD56" t="str">
        <f>'družstvá 1.preteky'!$B$51</f>
        <v>Dunajská Lužná MVDY</v>
      </c>
      <c r="AE56">
        <v>24</v>
      </c>
      <c r="AF56" t="str">
        <f t="shared" si="22"/>
        <v>Košecký David</v>
      </c>
      <c r="AG56" t="str">
        <f t="shared" si="23"/>
        <v xml:space="preserve">Považská Bystrica A  Browning </v>
      </c>
    </row>
    <row r="57" spans="1:33" x14ac:dyDescent="0.15">
      <c r="A57">
        <f>'družstvá 1.preteky'!C54</f>
        <v>21</v>
      </c>
      <c r="B57" t="str">
        <f>'družstvá 1.preteky'!C53</f>
        <v>Žilinčík Michal</v>
      </c>
      <c r="C57" t="str">
        <f>'družstvá 1.preteky'!$B$53</f>
        <v>I.</v>
      </c>
      <c r="D57">
        <v>25</v>
      </c>
      <c r="E57" t="str">
        <f t="shared" si="16"/>
        <v>Brašen Pavol</v>
      </c>
      <c r="F57" t="str">
        <f t="shared" si="17"/>
        <v>Bratislava 5 - Abramis B</v>
      </c>
      <c r="J57">
        <f>'družstvá 1.preteky'!F54</f>
        <v>8</v>
      </c>
      <c r="K57" t="str">
        <f>'družstvá 1.preteky'!F53</f>
        <v>Mihálik Martin</v>
      </c>
      <c r="L57" t="str">
        <f>'družstvá 1.preteky'!$B$53</f>
        <v>I.</v>
      </c>
      <c r="M57">
        <v>25</v>
      </c>
      <c r="N57" t="str">
        <f t="shared" si="18"/>
        <v>Pavelka Roman ml</v>
      </c>
      <c r="O57" t="str">
        <f t="shared" si="19"/>
        <v>Dunajská Lužná MVDY</v>
      </c>
      <c r="S57">
        <f>'družstvá 1.preteky'!I54</f>
        <v>5</v>
      </c>
      <c r="T57" t="str">
        <f>'družstvá 1.preteky'!I53</f>
        <v>Dulay Samuel</v>
      </c>
      <c r="U57" t="str">
        <f>'družstvá 1.preteky'!$B$53</f>
        <v>I.</v>
      </c>
      <c r="V57">
        <v>25</v>
      </c>
      <c r="W57" t="str">
        <f t="shared" si="20"/>
        <v>Tamáš Ľudovít</v>
      </c>
      <c r="X57" t="str">
        <f t="shared" si="21"/>
        <v>Bratislava 5 - Abramis B</v>
      </c>
      <c r="AB57">
        <f>'družstvá 1.preteky'!L54</f>
        <v>26</v>
      </c>
      <c r="AC57" t="str">
        <f>'družstvá 1.preteky'!L53</f>
        <v>OOO</v>
      </c>
      <c r="AD57" t="str">
        <f>'družstvá 1.preteky'!$B$53</f>
        <v>I.</v>
      </c>
      <c r="AE57">
        <v>25</v>
      </c>
      <c r="AF57" t="str">
        <f t="shared" si="22"/>
        <v>Paľko Peter</v>
      </c>
      <c r="AG57" t="str">
        <f t="shared" si="23"/>
        <v>Košice A</v>
      </c>
    </row>
    <row r="58" spans="1:33" x14ac:dyDescent="0.15">
      <c r="A58">
        <f>'družstvá 1.preteky'!C56</f>
        <v>19</v>
      </c>
      <c r="B58" t="str">
        <f>'družstvá 1.preteky'!C55</f>
        <v>Kameniczky Karol</v>
      </c>
      <c r="C58" t="str">
        <f>'družstvá 1.preteky'!$B$55</f>
        <v>II</v>
      </c>
      <c r="D58">
        <v>26</v>
      </c>
      <c r="E58" t="str">
        <f t="shared" si="16"/>
        <v>Bartakovics Richard</v>
      </c>
      <c r="F58" t="str">
        <f t="shared" si="17"/>
        <v>Senec - Energofish</v>
      </c>
      <c r="J58">
        <f>'družstvá 1.preteky'!F56</f>
        <v>14</v>
      </c>
      <c r="K58" t="str">
        <f>'družstvá 1.preteky'!F55</f>
        <v>Zálešák Petr</v>
      </c>
      <c r="L58" t="str">
        <f>'družstvá 1.preteky'!$B$55</f>
        <v>II</v>
      </c>
      <c r="M58">
        <v>26</v>
      </c>
      <c r="N58" t="str">
        <f t="shared" si="18"/>
        <v>Szabó Tomáš</v>
      </c>
      <c r="O58" t="str">
        <f t="shared" si="19"/>
        <v>Galanta - Sensas B</v>
      </c>
      <c r="S58">
        <f>'družstvá 1.preteky'!I56</f>
        <v>14</v>
      </c>
      <c r="T58" t="str">
        <f>'družstvá 1.preteky'!I55</f>
        <v>Pilek Patrik</v>
      </c>
      <c r="U58" t="str">
        <f>'družstvá 1.preteky'!$B$55</f>
        <v>II</v>
      </c>
      <c r="V58">
        <v>26</v>
      </c>
      <c r="W58" t="str">
        <f t="shared" si="20"/>
        <v>Gergel Marek</v>
      </c>
      <c r="X58" t="str">
        <f t="shared" si="21"/>
        <v>Nové Zámky  Maros-Mix Tubertini</v>
      </c>
      <c r="AB58">
        <f>'družstvá 1.preteky'!L56</f>
        <v>11</v>
      </c>
      <c r="AC58" t="str">
        <f>'družstvá 1.preteky'!L55</f>
        <v>Divéky Jozef</v>
      </c>
      <c r="AD58" t="str">
        <f>'družstvá 1.preteky'!$B$55</f>
        <v>II</v>
      </c>
      <c r="AE58">
        <v>26</v>
      </c>
      <c r="AF58" t="str">
        <f t="shared" si="22"/>
        <v>OOO</v>
      </c>
      <c r="AG58" t="str">
        <f t="shared" si="23"/>
        <v>I.</v>
      </c>
    </row>
    <row r="59" spans="1:33" x14ac:dyDescent="0.15">
      <c r="A59">
        <f>'družstvá 1.preteky'!C58</f>
        <v>27</v>
      </c>
      <c r="B59" t="str">
        <f>'družstvá 1.preteky'!C57</f>
        <v>X</v>
      </c>
      <c r="C59" t="str">
        <f>'družstvá 1.preteky'!$B$57</f>
        <v>III</v>
      </c>
      <c r="D59">
        <v>27</v>
      </c>
      <c r="E59" t="str">
        <f t="shared" si="16"/>
        <v>X</v>
      </c>
      <c r="F59" t="str">
        <f t="shared" si="17"/>
        <v>III</v>
      </c>
      <c r="J59">
        <f>'družstvá 1.preteky'!F58</f>
        <v>27</v>
      </c>
      <c r="K59" t="str">
        <f>'družstvá 1.preteky'!F57</f>
        <v>Y</v>
      </c>
      <c r="L59" t="str">
        <f>'družstvá 1.preteky'!$B$57</f>
        <v>III</v>
      </c>
      <c r="M59">
        <v>27</v>
      </c>
      <c r="N59" t="str">
        <f t="shared" si="18"/>
        <v>Y</v>
      </c>
      <c r="O59" t="str">
        <f t="shared" si="19"/>
        <v>III</v>
      </c>
      <c r="S59">
        <f>'družstvá 1.preteky'!I58</f>
        <v>27</v>
      </c>
      <c r="T59" t="str">
        <f>'družstvá 1.preteky'!I57</f>
        <v>Z</v>
      </c>
      <c r="U59" t="str">
        <f>'družstvá 1.preteky'!$B$57</f>
        <v>III</v>
      </c>
      <c r="V59">
        <v>27</v>
      </c>
      <c r="W59" t="str">
        <f t="shared" si="20"/>
        <v>Z</v>
      </c>
      <c r="X59" t="str">
        <f t="shared" si="21"/>
        <v>III</v>
      </c>
      <c r="AB59">
        <f>'družstvá 1.preteky'!L58</f>
        <v>27</v>
      </c>
      <c r="AC59" t="str">
        <f>'družstvá 1.preteky'!L57</f>
        <v>W</v>
      </c>
      <c r="AD59" t="str">
        <f>'družstvá 1.preteky'!$B$57</f>
        <v>III</v>
      </c>
      <c r="AE59">
        <v>27</v>
      </c>
      <c r="AF59" t="str">
        <f t="shared" si="22"/>
        <v>W</v>
      </c>
      <c r="AG59" t="str">
        <f t="shared" si="23"/>
        <v>III</v>
      </c>
    </row>
    <row r="60" spans="1:33" x14ac:dyDescent="0.15">
      <c r="A60">
        <f>'družstvá 1.preteky'!C60</f>
        <v>28</v>
      </c>
      <c r="B60" t="str">
        <f>'družstvá 1.preteky'!C59</f>
        <v>vv</v>
      </c>
      <c r="C60">
        <f>'družstvá 1.preteky'!$B$59</f>
        <v>0</v>
      </c>
      <c r="D60">
        <v>28</v>
      </c>
      <c r="E60" t="str">
        <f t="shared" si="16"/>
        <v>vv</v>
      </c>
      <c r="F60">
        <f t="shared" si="17"/>
        <v>0</v>
      </c>
      <c r="J60">
        <f>'družstvá 1.preteky'!F60</f>
        <v>28</v>
      </c>
      <c r="K60" t="str">
        <f>'družstvá 1.preteky'!F59</f>
        <v>dd</v>
      </c>
      <c r="L60">
        <f>'družstvá 1.preteky'!$B$59</f>
        <v>0</v>
      </c>
      <c r="M60">
        <v>28</v>
      </c>
      <c r="N60" t="str">
        <f t="shared" si="18"/>
        <v>dd</v>
      </c>
      <c r="O60">
        <f t="shared" si="19"/>
        <v>0</v>
      </c>
      <c r="S60">
        <f>'družstvá 1.preteky'!I60</f>
        <v>28</v>
      </c>
      <c r="T60" t="str">
        <f>'družstvá 1.preteky'!I59</f>
        <v>cc</v>
      </c>
      <c r="U60">
        <f>'družstvá 1.preteky'!$B$59</f>
        <v>0</v>
      </c>
      <c r="V60">
        <v>28</v>
      </c>
      <c r="W60" t="str">
        <f t="shared" si="20"/>
        <v>cc</v>
      </c>
      <c r="X60">
        <f t="shared" si="21"/>
        <v>0</v>
      </c>
      <c r="AB60">
        <f>'družstvá 1.preteky'!L60</f>
        <v>28</v>
      </c>
      <c r="AC60" t="str">
        <f>'družstvá 1.preteky'!L59</f>
        <v>bb</v>
      </c>
      <c r="AD60">
        <f>'družstvá 1.preteky'!$B$59</f>
        <v>0</v>
      </c>
      <c r="AE60">
        <v>28</v>
      </c>
      <c r="AF60" t="str">
        <f t="shared" si="22"/>
        <v>bb</v>
      </c>
      <c r="AG60">
        <f t="shared" si="23"/>
        <v>0</v>
      </c>
    </row>
    <row r="61" spans="1:33" x14ac:dyDescent="0.15">
      <c r="A61">
        <f>'družstvá 1.preteky'!C62</f>
        <v>29</v>
      </c>
      <c r="B61" t="str">
        <f>'družstvá 1.preteky'!C61</f>
        <v>a</v>
      </c>
      <c r="C61">
        <f>'družstvá 1.preteky'!$B$61</f>
        <v>0</v>
      </c>
      <c r="D61">
        <v>29</v>
      </c>
      <c r="E61" t="str">
        <f t="shared" si="16"/>
        <v>a</v>
      </c>
      <c r="F61">
        <f t="shared" si="17"/>
        <v>0</v>
      </c>
      <c r="J61">
        <f>'družstvá 1.preteky'!F62</f>
        <v>29</v>
      </c>
      <c r="K61" t="str">
        <f>'družstvá 1.preteky'!F61</f>
        <v>b</v>
      </c>
      <c r="L61">
        <f>'družstvá 1.preteky'!$B$61</f>
        <v>0</v>
      </c>
      <c r="M61">
        <v>29</v>
      </c>
      <c r="N61" t="str">
        <f t="shared" si="18"/>
        <v>b</v>
      </c>
      <c r="O61">
        <f t="shared" si="19"/>
        <v>0</v>
      </c>
      <c r="S61">
        <f>'družstvá 1.preteky'!I62</f>
        <v>29</v>
      </c>
      <c r="T61" t="str">
        <f>'družstvá 1.preteky'!I61</f>
        <v>c</v>
      </c>
      <c r="U61">
        <f>'družstvá 1.preteky'!$B$61</f>
        <v>0</v>
      </c>
      <c r="V61">
        <v>29</v>
      </c>
      <c r="W61" t="str">
        <f t="shared" si="20"/>
        <v>c</v>
      </c>
      <c r="X61">
        <f t="shared" si="21"/>
        <v>0</v>
      </c>
      <c r="AB61">
        <f>'družstvá 1.preteky'!L62</f>
        <v>29</v>
      </c>
      <c r="AC61" t="str">
        <f>'družstvá 1.preteky'!L61</f>
        <v>d</v>
      </c>
      <c r="AD61">
        <f>'družstvá 1.preteky'!$B$61</f>
        <v>0</v>
      </c>
      <c r="AE61">
        <v>29</v>
      </c>
      <c r="AF61" t="str">
        <f t="shared" si="22"/>
        <v>d</v>
      </c>
      <c r="AG61">
        <f t="shared" si="23"/>
        <v>0</v>
      </c>
    </row>
    <row r="62" spans="1:33" x14ac:dyDescent="0.15">
      <c r="A62">
        <f>'družstvá 1.preteky'!C64</f>
        <v>30</v>
      </c>
      <c r="B62" t="str">
        <f>'družstvá 1.preteky'!C63</f>
        <v>e</v>
      </c>
      <c r="C62">
        <f>'družstvá 1.preteky'!$B$63</f>
        <v>0</v>
      </c>
      <c r="D62">
        <v>30</v>
      </c>
      <c r="E62" t="str">
        <f t="shared" si="16"/>
        <v>e</v>
      </c>
      <c r="F62">
        <f t="shared" si="17"/>
        <v>0</v>
      </c>
      <c r="J62">
        <f>'družstvá 1.preteky'!F64</f>
        <v>30</v>
      </c>
      <c r="K62" t="str">
        <f>'družstvá 1.preteky'!F63</f>
        <v>f</v>
      </c>
      <c r="L62">
        <f>'družstvá 1.preteky'!$B$6</f>
        <v>0</v>
      </c>
      <c r="M62">
        <v>30</v>
      </c>
      <c r="N62" t="str">
        <f t="shared" si="18"/>
        <v>f</v>
      </c>
      <c r="O62">
        <f t="shared" si="19"/>
        <v>0</v>
      </c>
      <c r="S62">
        <f>'družstvá 1.preteky'!I64</f>
        <v>30</v>
      </c>
      <c r="T62" t="str">
        <f>'družstvá 1.preteky'!I63</f>
        <v>g</v>
      </c>
      <c r="U62">
        <f>'družstvá 1.preteky'!$B$63</f>
        <v>0</v>
      </c>
      <c r="V62">
        <v>30</v>
      </c>
      <c r="W62" t="str">
        <f t="shared" si="20"/>
        <v>g</v>
      </c>
      <c r="X62">
        <f t="shared" si="21"/>
        <v>0</v>
      </c>
      <c r="AB62">
        <f>'družstvá 1.preteky'!L64</f>
        <v>30</v>
      </c>
      <c r="AC62" t="str">
        <f>'družstvá 1.preteky'!L63</f>
        <v>h</v>
      </c>
      <c r="AD62">
        <f>'družstvá 1.preteky'!$B$63</f>
        <v>0</v>
      </c>
      <c r="AE62">
        <v>30</v>
      </c>
      <c r="AF62" t="str">
        <f t="shared" si="22"/>
        <v>h</v>
      </c>
      <c r="AG62">
        <f t="shared" si="23"/>
        <v>0</v>
      </c>
    </row>
  </sheetData>
  <mergeCells count="120">
    <mergeCell ref="AC27:AD27"/>
    <mergeCell ref="B28:C28"/>
    <mergeCell ref="K28:L28"/>
    <mergeCell ref="T28:U28"/>
    <mergeCell ref="AC28:AD28"/>
    <mergeCell ref="B29:C29"/>
    <mergeCell ref="K29:L29"/>
    <mergeCell ref="T29:U29"/>
    <mergeCell ref="AC29:AD29"/>
    <mergeCell ref="B25:C25"/>
    <mergeCell ref="B26:C26"/>
    <mergeCell ref="K24:L24"/>
    <mergeCell ref="K25:L25"/>
    <mergeCell ref="K26:L26"/>
    <mergeCell ref="T24:U24"/>
    <mergeCell ref="T25:U25"/>
    <mergeCell ref="B27:C27"/>
    <mergeCell ref="K27:L27"/>
    <mergeCell ref="T27:U27"/>
    <mergeCell ref="T26:U26"/>
    <mergeCell ref="B22:C22"/>
    <mergeCell ref="K22:L22"/>
    <mergeCell ref="T22:U22"/>
    <mergeCell ref="AC22:AD22"/>
    <mergeCell ref="B23:C23"/>
    <mergeCell ref="K23:L23"/>
    <mergeCell ref="T23:U23"/>
    <mergeCell ref="AC23:AD23"/>
    <mergeCell ref="B24:C24"/>
    <mergeCell ref="AC24:AD24"/>
    <mergeCell ref="B20:C20"/>
    <mergeCell ref="K20:L20"/>
    <mergeCell ref="T20:U20"/>
    <mergeCell ref="AC20:AD20"/>
    <mergeCell ref="B21:C21"/>
    <mergeCell ref="K21:L21"/>
    <mergeCell ref="T21:U21"/>
    <mergeCell ref="AC21:AD21"/>
    <mergeCell ref="B18:C18"/>
    <mergeCell ref="K18:L18"/>
    <mergeCell ref="T18:U18"/>
    <mergeCell ref="AC18:AD18"/>
    <mergeCell ref="B19:C19"/>
    <mergeCell ref="K19:L19"/>
    <mergeCell ref="T19:U19"/>
    <mergeCell ref="AC19:AD19"/>
    <mergeCell ref="B16:C16"/>
    <mergeCell ref="K16:L16"/>
    <mergeCell ref="T16:U16"/>
    <mergeCell ref="AC16:AD16"/>
    <mergeCell ref="B17:C17"/>
    <mergeCell ref="K17:L17"/>
    <mergeCell ref="T17:U17"/>
    <mergeCell ref="AC17:AD17"/>
    <mergeCell ref="B14:C14"/>
    <mergeCell ref="K14:L14"/>
    <mergeCell ref="T14:U14"/>
    <mergeCell ref="AC14:AD14"/>
    <mergeCell ref="B15:C15"/>
    <mergeCell ref="K15:L15"/>
    <mergeCell ref="T15:U15"/>
    <mergeCell ref="AC15:AD15"/>
    <mergeCell ref="B13:C13"/>
    <mergeCell ref="K13:L13"/>
    <mergeCell ref="T13:U13"/>
    <mergeCell ref="AC13:AD13"/>
    <mergeCell ref="B10:C10"/>
    <mergeCell ref="K10:L10"/>
    <mergeCell ref="T10:U10"/>
    <mergeCell ref="AC10:AD10"/>
    <mergeCell ref="B11:C11"/>
    <mergeCell ref="K11:L11"/>
    <mergeCell ref="T11:U11"/>
    <mergeCell ref="AC11:AD11"/>
    <mergeCell ref="K6:L6"/>
    <mergeCell ref="T6:U6"/>
    <mergeCell ref="AC6:AD6"/>
    <mergeCell ref="B7:C7"/>
    <mergeCell ref="K7:L7"/>
    <mergeCell ref="T7:U7"/>
    <mergeCell ref="AC7:AD7"/>
    <mergeCell ref="B12:C12"/>
    <mergeCell ref="K12:L12"/>
    <mergeCell ref="T12:U12"/>
    <mergeCell ref="AC12:AD12"/>
    <mergeCell ref="B1:G1"/>
    <mergeCell ref="K1:P1"/>
    <mergeCell ref="T1:Y1"/>
    <mergeCell ref="AC1:AH1"/>
    <mergeCell ref="B2:D2"/>
    <mergeCell ref="E2:G2"/>
    <mergeCell ref="K2:M2"/>
    <mergeCell ref="N2:P2"/>
    <mergeCell ref="T2:V2"/>
    <mergeCell ref="W2:Y2"/>
    <mergeCell ref="AC2:AE2"/>
    <mergeCell ref="AC25:AD25"/>
    <mergeCell ref="AC26:AD26"/>
    <mergeCell ref="AF2:AH2"/>
    <mergeCell ref="B3:C3"/>
    <mergeCell ref="K3:L3"/>
    <mergeCell ref="T3:U3"/>
    <mergeCell ref="AC3:AD3"/>
    <mergeCell ref="B4:C4"/>
    <mergeCell ref="K4:L4"/>
    <mergeCell ref="T4:U4"/>
    <mergeCell ref="AC4:AD4"/>
    <mergeCell ref="B5:C5"/>
    <mergeCell ref="K5:L5"/>
    <mergeCell ref="T5:U5"/>
    <mergeCell ref="AC5:AD5"/>
    <mergeCell ref="B8:C8"/>
    <mergeCell ref="K8:L8"/>
    <mergeCell ref="T8:U8"/>
    <mergeCell ref="AC8:AD8"/>
    <mergeCell ref="B9:C9"/>
    <mergeCell ref="K9:L9"/>
    <mergeCell ref="T9:U9"/>
    <mergeCell ref="AC9:AD9"/>
    <mergeCell ref="B6:C6"/>
  </mergeCells>
  <pageMargins left="0.19685039370078741" right="0.19685039370078741" top="0.74803149606299213" bottom="0.74803149606299213" header="0.31496062992125984" footer="0.31496062992125984"/>
  <pageSetup paperSize="9" scale="69" orientation="portrait" horizontalDpi="4294967293" verticalDpi="4294967293" r:id="rId1"/>
  <colBreaks count="2" manualBreakCount="2">
    <brk id="8" max="23" man="1"/>
    <brk id="17" max="23"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AH62"/>
  <sheetViews>
    <sheetView view="pageBreakPreview" topLeftCell="A10" zoomScale="60" zoomScaleNormal="100" workbookViewId="0">
      <selection activeCell="AF14" sqref="AF14"/>
    </sheetView>
  </sheetViews>
  <sheetFormatPr defaultRowHeight="12.75" x14ac:dyDescent="0.15"/>
  <cols>
    <col min="1" max="1" width="9.3046875" bestFit="1" customWidth="1"/>
    <col min="2" max="2" width="15.640625" bestFit="1" customWidth="1"/>
    <col min="3" max="3" width="26.69921875" bestFit="1" customWidth="1"/>
    <col min="4" max="4" width="30.609375" bestFit="1" customWidth="1"/>
    <col min="5" max="5" width="15.640625" bestFit="1" customWidth="1"/>
    <col min="6" max="6" width="15.37109375" bestFit="1" customWidth="1"/>
    <col min="10" max="10" width="9.3046875" bestFit="1" customWidth="1"/>
    <col min="11" max="11" width="15.640625" bestFit="1" customWidth="1"/>
    <col min="12" max="12" width="26.69921875" bestFit="1" customWidth="1"/>
    <col min="13" max="13" width="30.609375" bestFit="1" customWidth="1"/>
    <col min="14" max="14" width="15.5078125" bestFit="1" customWidth="1"/>
    <col min="15" max="15" width="14.83203125" bestFit="1" customWidth="1"/>
    <col min="18" max="18" width="1.6171875" customWidth="1"/>
    <col min="20" max="20" width="15.5078125" bestFit="1" customWidth="1"/>
    <col min="21" max="21" width="26.69921875" bestFit="1" customWidth="1"/>
    <col min="22" max="22" width="30.4765625" bestFit="1" customWidth="1"/>
    <col min="23" max="23" width="15.5078125" bestFit="1" customWidth="1"/>
    <col min="24" max="24" width="14.83203125" bestFit="1" customWidth="1"/>
    <col min="27" max="27" width="1.75" customWidth="1"/>
    <col min="29" max="29" width="15.5078125" bestFit="1" customWidth="1"/>
    <col min="30" max="30" width="26.69921875" bestFit="1" customWidth="1"/>
    <col min="31" max="31" width="30.4765625" bestFit="1" customWidth="1"/>
    <col min="32" max="32" width="15.5078125" bestFit="1" customWidth="1"/>
    <col min="33" max="33" width="14.83203125" bestFit="1" customWidth="1"/>
  </cols>
  <sheetData>
    <row r="1" spans="1:34" ht="45" customHeight="1" x14ac:dyDescent="0.15">
      <c r="A1" s="90"/>
      <c r="B1" s="295" t="s">
        <v>126</v>
      </c>
      <c r="C1" s="295"/>
      <c r="D1" s="295"/>
      <c r="E1" s="295"/>
      <c r="F1" s="295"/>
      <c r="G1" s="296"/>
      <c r="H1" s="86"/>
      <c r="J1" s="90"/>
      <c r="K1" s="295" t="s">
        <v>129</v>
      </c>
      <c r="L1" s="295"/>
      <c r="M1" s="295"/>
      <c r="N1" s="295"/>
      <c r="O1" s="295"/>
      <c r="P1" s="296"/>
      <c r="Q1" s="86"/>
      <c r="S1" s="90"/>
      <c r="T1" s="295" t="s">
        <v>128</v>
      </c>
      <c r="U1" s="295"/>
      <c r="V1" s="295"/>
      <c r="W1" s="295"/>
      <c r="X1" s="295"/>
      <c r="Y1" s="296"/>
      <c r="Z1" s="86"/>
      <c r="AB1" s="90"/>
      <c r="AC1" s="295" t="s">
        <v>127</v>
      </c>
      <c r="AD1" s="295"/>
      <c r="AE1" s="295"/>
      <c r="AF1" s="295"/>
      <c r="AG1" s="295"/>
      <c r="AH1" s="296"/>
    </row>
    <row r="2" spans="1:34" ht="45" customHeight="1" thickBot="1" x14ac:dyDescent="0.2">
      <c r="A2" s="91"/>
      <c r="B2" s="297" t="s">
        <v>296</v>
      </c>
      <c r="C2" s="297"/>
      <c r="D2" s="297"/>
      <c r="E2" s="289" t="s">
        <v>299</v>
      </c>
      <c r="F2" s="289"/>
      <c r="G2" s="290"/>
      <c r="H2" s="92"/>
      <c r="J2" s="91"/>
      <c r="K2" s="297" t="s">
        <v>296</v>
      </c>
      <c r="L2" s="297"/>
      <c r="M2" s="297"/>
      <c r="N2" s="289" t="s">
        <v>299</v>
      </c>
      <c r="O2" s="289"/>
      <c r="P2" s="290"/>
      <c r="Q2" s="92"/>
      <c r="S2" s="91"/>
      <c r="T2" s="297" t="s">
        <v>296</v>
      </c>
      <c r="U2" s="297"/>
      <c r="V2" s="297"/>
      <c r="W2" s="289" t="s">
        <v>299</v>
      </c>
      <c r="X2" s="289"/>
      <c r="Y2" s="290"/>
      <c r="Z2" s="92"/>
      <c r="AB2" s="91"/>
      <c r="AC2" s="297" t="s">
        <v>296</v>
      </c>
      <c r="AD2" s="297"/>
      <c r="AE2" s="297"/>
      <c r="AF2" s="289" t="s">
        <v>299</v>
      </c>
      <c r="AG2" s="289"/>
      <c r="AH2" s="290"/>
    </row>
    <row r="3" spans="1:34" ht="24.95" customHeight="1" thickBot="1" x14ac:dyDescent="0.2">
      <c r="A3" s="93" t="s">
        <v>109</v>
      </c>
      <c r="B3" s="291" t="s">
        <v>110</v>
      </c>
      <c r="C3" s="292"/>
      <c r="D3" s="94" t="s">
        <v>111</v>
      </c>
      <c r="E3" s="95" t="s">
        <v>112</v>
      </c>
      <c r="F3" s="95" t="s">
        <v>113</v>
      </c>
      <c r="G3" s="96" t="s">
        <v>114</v>
      </c>
      <c r="H3" s="97"/>
      <c r="J3" s="93" t="s">
        <v>109</v>
      </c>
      <c r="K3" s="291" t="s">
        <v>110</v>
      </c>
      <c r="L3" s="292"/>
      <c r="M3" s="94" t="s">
        <v>111</v>
      </c>
      <c r="N3" s="95" t="s">
        <v>112</v>
      </c>
      <c r="O3" s="95" t="s">
        <v>113</v>
      </c>
      <c r="P3" s="96" t="s">
        <v>114</v>
      </c>
      <c r="Q3" s="97"/>
      <c r="S3" s="93" t="s">
        <v>109</v>
      </c>
      <c r="T3" s="291" t="s">
        <v>110</v>
      </c>
      <c r="U3" s="292"/>
      <c r="V3" s="94" t="s">
        <v>111</v>
      </c>
      <c r="W3" s="95" t="s">
        <v>112</v>
      </c>
      <c r="X3" s="95" t="s">
        <v>113</v>
      </c>
      <c r="Y3" s="96" t="s">
        <v>114</v>
      </c>
      <c r="Z3" s="97"/>
      <c r="AB3" s="93" t="s">
        <v>109</v>
      </c>
      <c r="AC3" s="291" t="s">
        <v>110</v>
      </c>
      <c r="AD3" s="292"/>
      <c r="AE3" s="94" t="s">
        <v>111</v>
      </c>
      <c r="AF3" s="95" t="s">
        <v>112</v>
      </c>
      <c r="AG3" s="95" t="s">
        <v>113</v>
      </c>
      <c r="AH3" s="96" t="s">
        <v>114</v>
      </c>
    </row>
    <row r="4" spans="1:34" ht="36.950000000000003" customHeight="1" thickTop="1" x14ac:dyDescent="0.25">
      <c r="A4" s="98">
        <v>1</v>
      </c>
      <c r="B4" s="299" t="str">
        <f t="shared" ref="B4:B26" si="0">E33</f>
        <v>Schulcz Norbert</v>
      </c>
      <c r="C4" s="300"/>
      <c r="D4" s="99" t="str">
        <f t="shared" ref="D4:D26" si="1">F33</f>
        <v>Marcelová</v>
      </c>
      <c r="E4" s="100">
        <v>-1</v>
      </c>
      <c r="F4" s="100"/>
      <c r="G4" s="100">
        <v>15</v>
      </c>
      <c r="H4" s="8"/>
      <c r="J4" s="98">
        <v>1</v>
      </c>
      <c r="K4" s="299" t="str">
        <f t="shared" ref="K4:K26" si="2">N33</f>
        <v>Amrich Dalibor</v>
      </c>
      <c r="L4" s="300"/>
      <c r="M4" s="99" t="str">
        <f t="shared" ref="M4:M26" si="3">O33</f>
        <v>Košice A</v>
      </c>
      <c r="N4" s="100">
        <v>2560</v>
      </c>
      <c r="O4" s="100">
        <v>11</v>
      </c>
      <c r="P4" s="101"/>
      <c r="Q4" s="8"/>
      <c r="S4" s="98">
        <v>1</v>
      </c>
      <c r="T4" s="299" t="str">
        <f t="shared" ref="T4:T26" si="4">W33</f>
        <v>Palinkáš Milan</v>
      </c>
      <c r="U4" s="300"/>
      <c r="V4" s="99" t="str">
        <f t="shared" ref="V4:V26" si="5">X33</f>
        <v>Bratislava 2 - Trabucco</v>
      </c>
      <c r="W4" s="100">
        <v>5440</v>
      </c>
      <c r="X4" s="100">
        <v>5</v>
      </c>
      <c r="Y4" s="101"/>
      <c r="Z4" s="8"/>
      <c r="AB4" s="98">
        <v>1</v>
      </c>
      <c r="AC4" s="299" t="str">
        <f t="shared" ref="AC4:AC26" si="6">AF33</f>
        <v>Szabó Ladislav</v>
      </c>
      <c r="AD4" s="300"/>
      <c r="AE4" s="99" t="str">
        <f t="shared" ref="AE4:AE26" si="7">AG33</f>
        <v>Dunajská Streda - Golden feeder team</v>
      </c>
      <c r="AF4" s="100">
        <v>4680</v>
      </c>
      <c r="AG4" s="100">
        <v>8</v>
      </c>
      <c r="AH4" s="101"/>
    </row>
    <row r="5" spans="1:34" ht="36.950000000000003" customHeight="1" x14ac:dyDescent="0.25">
      <c r="A5" s="102">
        <v>2</v>
      </c>
      <c r="B5" s="301" t="str">
        <f t="shared" si="0"/>
        <v>Németh Norbert</v>
      </c>
      <c r="C5" s="302"/>
      <c r="D5" s="103" t="str">
        <f t="shared" si="1"/>
        <v>Senec - Energofish</v>
      </c>
      <c r="E5" s="104">
        <v>10340</v>
      </c>
      <c r="F5" s="104"/>
      <c r="G5" s="104">
        <v>5</v>
      </c>
      <c r="H5" s="8"/>
      <c r="J5" s="102">
        <v>2</v>
      </c>
      <c r="K5" s="301" t="str">
        <f t="shared" si="2"/>
        <v>Molnár Patrik</v>
      </c>
      <c r="L5" s="302"/>
      <c r="M5" s="103" t="str">
        <f t="shared" si="3"/>
        <v>Košice D - Tubertini</v>
      </c>
      <c r="N5" s="104">
        <v>3280</v>
      </c>
      <c r="O5" s="104">
        <v>9</v>
      </c>
      <c r="P5" s="105"/>
      <c r="Q5" s="8"/>
      <c r="S5" s="102">
        <v>2</v>
      </c>
      <c r="T5" s="301" t="str">
        <f t="shared" si="4"/>
        <v>Scheibenreif Ľudovít</v>
      </c>
      <c r="U5" s="302"/>
      <c r="V5" s="103" t="str">
        <f t="shared" si="5"/>
        <v>Sereď -Feeder team Sereď</v>
      </c>
      <c r="W5" s="104">
        <v>3540</v>
      </c>
      <c r="X5" s="104">
        <v>10</v>
      </c>
      <c r="Y5" s="105"/>
      <c r="Z5" s="8"/>
      <c r="AB5" s="102">
        <v>2</v>
      </c>
      <c r="AC5" s="301" t="str">
        <f t="shared" si="6"/>
        <v>Tamáš Ľudovít</v>
      </c>
      <c r="AD5" s="302"/>
      <c r="AE5" s="103" t="str">
        <f t="shared" si="7"/>
        <v>Bratislava 5 - Abramis B</v>
      </c>
      <c r="AF5" s="104">
        <v>8480</v>
      </c>
      <c r="AG5" s="104">
        <v>6</v>
      </c>
      <c r="AH5" s="105"/>
    </row>
    <row r="6" spans="1:34" ht="36.950000000000003" customHeight="1" x14ac:dyDescent="0.25">
      <c r="A6" s="102">
        <v>3</v>
      </c>
      <c r="B6" s="301" t="str">
        <f t="shared" si="0"/>
        <v>Řezáč Jan ml.</v>
      </c>
      <c r="C6" s="302"/>
      <c r="D6" s="103" t="str">
        <f t="shared" si="1"/>
        <v>ČR</v>
      </c>
      <c r="E6" s="104">
        <v>4800</v>
      </c>
      <c r="F6" s="104"/>
      <c r="G6" s="104">
        <v>9</v>
      </c>
      <c r="H6" s="8"/>
      <c r="J6" s="102">
        <v>3</v>
      </c>
      <c r="K6" s="301" t="str">
        <f t="shared" si="2"/>
        <v>Smataník Martin</v>
      </c>
      <c r="L6" s="302"/>
      <c r="M6" s="103" t="str">
        <f t="shared" si="3"/>
        <v>Považská Bystrica B</v>
      </c>
      <c r="N6" s="104">
        <v>2780</v>
      </c>
      <c r="O6" s="104">
        <v>10</v>
      </c>
      <c r="P6" s="105"/>
      <c r="Q6" s="8"/>
      <c r="S6" s="102">
        <v>3</v>
      </c>
      <c r="T6" s="301" t="str">
        <f t="shared" si="4"/>
        <v>Smaha Jiří</v>
      </c>
      <c r="U6" s="302"/>
      <c r="V6" s="103" t="str">
        <f t="shared" si="5"/>
        <v>Bratislava 1- AWA-S</v>
      </c>
      <c r="W6" s="104">
        <v>3380</v>
      </c>
      <c r="X6" s="104">
        <v>11</v>
      </c>
      <c r="Y6" s="105"/>
      <c r="Z6" s="8"/>
      <c r="AB6" s="102">
        <v>3</v>
      </c>
      <c r="AC6" s="301" t="str">
        <f t="shared" si="6"/>
        <v>Gajdošík Rudolf</v>
      </c>
      <c r="AD6" s="302"/>
      <c r="AE6" s="103" t="str">
        <f t="shared" si="7"/>
        <v>Dolný Kubín - Robinson</v>
      </c>
      <c r="AF6" s="104">
        <v>9980</v>
      </c>
      <c r="AG6" s="104">
        <v>2</v>
      </c>
      <c r="AH6" s="105"/>
    </row>
    <row r="7" spans="1:34" ht="36.950000000000003" customHeight="1" x14ac:dyDescent="0.25">
      <c r="A7" s="102">
        <v>4</v>
      </c>
      <c r="B7" s="301" t="str">
        <f t="shared" si="0"/>
        <v>Beke Zoltán</v>
      </c>
      <c r="C7" s="302"/>
      <c r="D7" s="103" t="str">
        <f t="shared" si="1"/>
        <v>Komárno -Tubertini</v>
      </c>
      <c r="E7" s="104">
        <v>17400</v>
      </c>
      <c r="F7" s="104"/>
      <c r="G7" s="104">
        <v>1</v>
      </c>
      <c r="H7" s="8"/>
      <c r="J7" s="102">
        <v>4</v>
      </c>
      <c r="K7" s="301" t="str">
        <f t="shared" si="2"/>
        <v>Takács Ladislav</v>
      </c>
      <c r="L7" s="302"/>
      <c r="M7" s="103" t="str">
        <f t="shared" si="3"/>
        <v>Marcelová</v>
      </c>
      <c r="N7" s="104">
        <v>4870</v>
      </c>
      <c r="O7" s="104">
        <v>6</v>
      </c>
      <c r="P7" s="105"/>
      <c r="Q7" s="8"/>
      <c r="S7" s="102">
        <v>4</v>
      </c>
      <c r="T7" s="301" t="str">
        <f t="shared" si="4"/>
        <v>Slamka Marek</v>
      </c>
      <c r="U7" s="302"/>
      <c r="V7" s="103" t="str">
        <f t="shared" si="5"/>
        <v xml:space="preserve">Považská Bystrica A  Browning </v>
      </c>
      <c r="W7" s="104">
        <v>6160</v>
      </c>
      <c r="X7" s="104">
        <v>4</v>
      </c>
      <c r="Y7" s="105"/>
      <c r="Z7" s="8"/>
      <c r="AB7" s="102">
        <v>4</v>
      </c>
      <c r="AC7" s="301" t="str">
        <f t="shared" si="6"/>
        <v>Tuka František</v>
      </c>
      <c r="AD7" s="302"/>
      <c r="AE7" s="103" t="str">
        <f t="shared" si="7"/>
        <v>Dunajská Streda  Szenzal</v>
      </c>
      <c r="AF7" s="104">
        <v>8520</v>
      </c>
      <c r="AG7" s="104">
        <v>5</v>
      </c>
      <c r="AH7" s="105"/>
    </row>
    <row r="8" spans="1:34" ht="36.950000000000003" customHeight="1" x14ac:dyDescent="0.25">
      <c r="A8" s="102">
        <v>5</v>
      </c>
      <c r="B8" s="301" t="str">
        <f t="shared" si="0"/>
        <v>Borsányi Peter</v>
      </c>
      <c r="C8" s="302"/>
      <c r="D8" s="103" t="str">
        <f t="shared" si="1"/>
        <v>Dunajská Streda - Golden feeder team</v>
      </c>
      <c r="E8" s="104">
        <v>16420</v>
      </c>
      <c r="F8" s="104"/>
      <c r="G8" s="104">
        <v>2</v>
      </c>
      <c r="H8" s="8"/>
      <c r="J8" s="102">
        <v>5</v>
      </c>
      <c r="K8" s="301" t="str">
        <f t="shared" si="2"/>
        <v>Paksi Nick</v>
      </c>
      <c r="L8" s="302"/>
      <c r="M8" s="103" t="str">
        <f t="shared" si="3"/>
        <v>Komárno -Tubertini</v>
      </c>
      <c r="N8" s="104">
        <v>7340</v>
      </c>
      <c r="O8" s="104">
        <v>4</v>
      </c>
      <c r="P8" s="105"/>
      <c r="Q8" s="8"/>
      <c r="S8" s="102">
        <v>5</v>
      </c>
      <c r="T8" s="301" t="str">
        <f t="shared" si="4"/>
        <v>Pavelka Roman st</v>
      </c>
      <c r="U8" s="302"/>
      <c r="V8" s="103" t="str">
        <f t="shared" si="5"/>
        <v>Dunajská Lužná MVDY</v>
      </c>
      <c r="W8" s="104">
        <v>6620</v>
      </c>
      <c r="X8" s="104">
        <v>3</v>
      </c>
      <c r="Y8" s="105"/>
      <c r="Z8" s="8"/>
      <c r="AB8" s="102">
        <v>5</v>
      </c>
      <c r="AC8" s="301" t="str">
        <f t="shared" si="6"/>
        <v>Bartakovics Richard</v>
      </c>
      <c r="AD8" s="302"/>
      <c r="AE8" s="103" t="str">
        <f t="shared" si="7"/>
        <v>Senec - Energofish</v>
      </c>
      <c r="AF8" s="104">
        <v>5640</v>
      </c>
      <c r="AG8" s="104">
        <v>7</v>
      </c>
      <c r="AH8" s="105"/>
    </row>
    <row r="9" spans="1:34" ht="36.950000000000003" customHeight="1" x14ac:dyDescent="0.25">
      <c r="A9" s="102">
        <v>6</v>
      </c>
      <c r="B9" s="301" t="str">
        <f t="shared" si="0"/>
        <v>Haššo Martin</v>
      </c>
      <c r="C9" s="302"/>
      <c r="D9" s="103" t="str">
        <f t="shared" si="1"/>
        <v>Hlohovec - Browvning</v>
      </c>
      <c r="E9" s="104">
        <v>11980</v>
      </c>
      <c r="F9" s="106"/>
      <c r="G9" s="106">
        <v>3</v>
      </c>
      <c r="H9" s="8"/>
      <c r="J9" s="102">
        <v>6</v>
      </c>
      <c r="K9" s="301" t="str">
        <f t="shared" si="2"/>
        <v>Kasan Andrej</v>
      </c>
      <c r="L9" s="302"/>
      <c r="M9" s="103" t="str">
        <f t="shared" si="3"/>
        <v>Senec - Energofish</v>
      </c>
      <c r="N9" s="104">
        <v>3510</v>
      </c>
      <c r="O9" s="106">
        <v>8</v>
      </c>
      <c r="P9" s="105"/>
      <c r="Q9" s="8"/>
      <c r="S9" s="102">
        <v>6</v>
      </c>
      <c r="T9" s="301" t="str">
        <f t="shared" si="4"/>
        <v>Perbecký Ivan</v>
      </c>
      <c r="U9" s="302"/>
      <c r="V9" s="103" t="str">
        <f t="shared" si="5"/>
        <v>Bratislava 5 - Abramis B</v>
      </c>
      <c r="W9" s="104">
        <v>2960</v>
      </c>
      <c r="X9" s="106">
        <v>13</v>
      </c>
      <c r="Y9" s="105"/>
      <c r="Z9" s="8"/>
      <c r="AB9" s="102">
        <v>6</v>
      </c>
      <c r="AC9" s="301" t="str">
        <f t="shared" si="6"/>
        <v>Kameniczky Karol</v>
      </c>
      <c r="AD9" s="302"/>
      <c r="AE9" s="103" t="str">
        <f t="shared" si="7"/>
        <v>I.</v>
      </c>
      <c r="AF9" s="104">
        <v>540</v>
      </c>
      <c r="AG9" s="106">
        <v>13</v>
      </c>
      <c r="AH9" s="105"/>
    </row>
    <row r="10" spans="1:34" ht="36.950000000000003" customHeight="1" x14ac:dyDescent="0.25">
      <c r="A10" s="102">
        <v>7</v>
      </c>
      <c r="B10" s="301" t="str">
        <f t="shared" si="0"/>
        <v>Hojstrič Vladimír</v>
      </c>
      <c r="C10" s="302"/>
      <c r="D10" s="103" t="str">
        <f t="shared" si="1"/>
        <v>Bratislava 1- AWA-S</v>
      </c>
      <c r="E10" s="104">
        <v>7960</v>
      </c>
      <c r="F10" s="104"/>
      <c r="G10" s="104">
        <v>7</v>
      </c>
      <c r="H10" s="8"/>
      <c r="J10" s="102">
        <v>7</v>
      </c>
      <c r="K10" s="301" t="str">
        <f t="shared" si="2"/>
        <v>Gaža Dominik</v>
      </c>
      <c r="L10" s="302"/>
      <c r="M10" s="103" t="str">
        <f t="shared" si="3"/>
        <v>Dunajská Streda  Szenzal</v>
      </c>
      <c r="N10" s="104">
        <v>11610</v>
      </c>
      <c r="O10" s="104">
        <v>1</v>
      </c>
      <c r="P10" s="105"/>
      <c r="Q10" s="8"/>
      <c r="S10" s="102">
        <v>7</v>
      </c>
      <c r="T10" s="301" t="str">
        <f t="shared" si="4"/>
        <v>Kriška Branislav</v>
      </c>
      <c r="U10" s="302"/>
      <c r="V10" s="103" t="str">
        <f t="shared" si="5"/>
        <v>Hlohovec - Browvning</v>
      </c>
      <c r="W10" s="104">
        <v>3600</v>
      </c>
      <c r="X10" s="104">
        <v>9</v>
      </c>
      <c r="Y10" s="105"/>
      <c r="Z10" s="8"/>
      <c r="AB10" s="102">
        <v>7</v>
      </c>
      <c r="AC10" s="301" t="str">
        <f t="shared" si="6"/>
        <v>Poročák Peter</v>
      </c>
      <c r="AD10" s="302"/>
      <c r="AE10" s="103" t="str">
        <f t="shared" si="7"/>
        <v>Nové Zámky  Maros-Mix Tubertini</v>
      </c>
      <c r="AF10" s="104">
        <v>11380</v>
      </c>
      <c r="AG10" s="104">
        <v>1</v>
      </c>
      <c r="AH10" s="105"/>
    </row>
    <row r="11" spans="1:34" ht="36.950000000000003" customHeight="1" x14ac:dyDescent="0.25">
      <c r="A11" s="102">
        <v>8</v>
      </c>
      <c r="B11" s="301" t="str">
        <f t="shared" si="0"/>
        <v>Gažo Milan</v>
      </c>
      <c r="C11" s="302"/>
      <c r="D11" s="103" t="str">
        <f t="shared" si="1"/>
        <v>Galanta -Sensas A</v>
      </c>
      <c r="E11" s="104">
        <v>5040</v>
      </c>
      <c r="F11" s="104"/>
      <c r="G11" s="104">
        <v>8</v>
      </c>
      <c r="H11" s="8"/>
      <c r="J11" s="102">
        <v>8</v>
      </c>
      <c r="K11" s="301" t="str">
        <f t="shared" si="2"/>
        <v>Buchan Vladimír</v>
      </c>
      <c r="L11" s="302"/>
      <c r="M11" s="103" t="str">
        <f t="shared" si="3"/>
        <v>Bratislava 5 - Abramis B</v>
      </c>
      <c r="N11" s="104">
        <v>4930</v>
      </c>
      <c r="O11" s="104">
        <v>5</v>
      </c>
      <c r="P11" s="105"/>
      <c r="Q11" s="8"/>
      <c r="S11" s="102">
        <v>8</v>
      </c>
      <c r="T11" s="301" t="str">
        <f t="shared" si="4"/>
        <v>Gyurkovits Jozef</v>
      </c>
      <c r="U11" s="302"/>
      <c r="V11" s="103" t="str">
        <f t="shared" si="5"/>
        <v>Dunajská Streda  Szenzal</v>
      </c>
      <c r="W11" s="104">
        <v>3700</v>
      </c>
      <c r="X11" s="104">
        <v>8</v>
      </c>
      <c r="Y11" s="105"/>
      <c r="Z11" s="8"/>
      <c r="AB11" s="102">
        <v>8</v>
      </c>
      <c r="AC11" s="301" t="str">
        <f t="shared" si="6"/>
        <v>Hikkel Imrich</v>
      </c>
      <c r="AD11" s="302"/>
      <c r="AE11" s="103" t="str">
        <f t="shared" si="7"/>
        <v>Galanta -Sensas A</v>
      </c>
      <c r="AF11" s="104">
        <v>3520</v>
      </c>
      <c r="AG11" s="104">
        <v>9</v>
      </c>
      <c r="AH11" s="105"/>
    </row>
    <row r="12" spans="1:34" ht="36.950000000000003" customHeight="1" x14ac:dyDescent="0.25">
      <c r="A12" s="102">
        <v>9</v>
      </c>
      <c r="B12" s="301" t="str">
        <f t="shared" si="0"/>
        <v>Breuer Richard</v>
      </c>
      <c r="C12" s="302"/>
      <c r="D12" s="103" t="str">
        <f t="shared" si="1"/>
        <v>Košice D - Tubertini</v>
      </c>
      <c r="E12" s="104">
        <v>4720</v>
      </c>
      <c r="F12" s="104"/>
      <c r="G12" s="104">
        <v>10</v>
      </c>
      <c r="H12" s="8"/>
      <c r="J12" s="102">
        <v>9</v>
      </c>
      <c r="K12" s="301" t="str">
        <f t="shared" si="2"/>
        <v>Galgoci Miloš</v>
      </c>
      <c r="L12" s="302"/>
      <c r="M12" s="103" t="str">
        <f t="shared" si="3"/>
        <v>Sereď -Feeder team Sereď</v>
      </c>
      <c r="N12" s="104">
        <v>10290</v>
      </c>
      <c r="O12" s="104">
        <v>2</v>
      </c>
      <c r="P12" s="105"/>
      <c r="Q12" s="8"/>
      <c r="S12" s="102">
        <v>9</v>
      </c>
      <c r="T12" s="301" t="str">
        <f t="shared" si="4"/>
        <v>Hodek Oto</v>
      </c>
      <c r="U12" s="302"/>
      <c r="V12" s="103" t="str">
        <f t="shared" si="5"/>
        <v>Komárno -Tubertini</v>
      </c>
      <c r="W12" s="104">
        <v>8860</v>
      </c>
      <c r="X12" s="104">
        <v>2</v>
      </c>
      <c r="Y12" s="105"/>
      <c r="Z12" s="8"/>
      <c r="AB12" s="102">
        <v>9</v>
      </c>
      <c r="AC12" s="301" t="str">
        <f t="shared" si="6"/>
        <v>Foldes Zoltán</v>
      </c>
      <c r="AD12" s="302"/>
      <c r="AE12" s="103" t="str">
        <f t="shared" si="7"/>
        <v>Komárno -Tubertini</v>
      </c>
      <c r="AF12" s="104">
        <v>9120</v>
      </c>
      <c r="AG12" s="104">
        <v>3</v>
      </c>
      <c r="AH12" s="105"/>
    </row>
    <row r="13" spans="1:34" ht="36.950000000000003" customHeight="1" x14ac:dyDescent="0.25">
      <c r="A13" s="102">
        <v>10</v>
      </c>
      <c r="B13" s="301" t="str">
        <f t="shared" si="0"/>
        <v>Rovenský Denis</v>
      </c>
      <c r="C13" s="302"/>
      <c r="D13" s="103" t="str">
        <f t="shared" si="1"/>
        <v>Nová Baňa - Masterfish</v>
      </c>
      <c r="E13" s="104">
        <v>11040</v>
      </c>
      <c r="F13" s="104"/>
      <c r="G13" s="104">
        <v>4</v>
      </c>
      <c r="H13" s="8"/>
      <c r="J13" s="102">
        <v>10</v>
      </c>
      <c r="K13" s="301" t="str">
        <f t="shared" si="2"/>
        <v>Buchan Matej</v>
      </c>
      <c r="L13" s="302"/>
      <c r="M13" s="103" t="str">
        <f t="shared" si="3"/>
        <v>Bratislava 5 - Abramis A</v>
      </c>
      <c r="N13" s="104">
        <v>3570</v>
      </c>
      <c r="O13" s="104">
        <v>7</v>
      </c>
      <c r="P13" s="105"/>
      <c r="Q13" s="8"/>
      <c r="S13" s="102">
        <v>10</v>
      </c>
      <c r="T13" s="301" t="str">
        <f t="shared" si="4"/>
        <v>Korman Patrik</v>
      </c>
      <c r="U13" s="302"/>
      <c r="V13" s="103" t="str">
        <f t="shared" si="5"/>
        <v>Galanta - Sensas B</v>
      </c>
      <c r="W13" s="104">
        <v>4280</v>
      </c>
      <c r="X13" s="104">
        <v>7</v>
      </c>
      <c r="Y13" s="105"/>
      <c r="Z13" s="8"/>
      <c r="AB13" s="102">
        <v>10</v>
      </c>
      <c r="AC13" s="301" t="str">
        <f t="shared" si="6"/>
        <v>Sičák Pavel</v>
      </c>
      <c r="AD13" s="302"/>
      <c r="AE13" s="103" t="str">
        <f t="shared" si="7"/>
        <v>ČR</v>
      </c>
      <c r="AF13" s="104">
        <v>2840</v>
      </c>
      <c r="AG13" s="104">
        <v>11</v>
      </c>
      <c r="AH13" s="105"/>
    </row>
    <row r="14" spans="1:34" ht="36.950000000000003" customHeight="1" x14ac:dyDescent="0.25">
      <c r="A14" s="102">
        <v>11</v>
      </c>
      <c r="B14" s="301" t="str">
        <f t="shared" si="0"/>
        <v>Majčiník Miloš</v>
      </c>
      <c r="C14" s="302"/>
      <c r="D14" s="103" t="str">
        <f t="shared" si="1"/>
        <v>Považská Bystrica B</v>
      </c>
      <c r="E14" s="104">
        <v>3100</v>
      </c>
      <c r="F14" s="104"/>
      <c r="G14" s="104">
        <v>11</v>
      </c>
      <c r="H14" s="8"/>
      <c r="J14" s="102">
        <v>11</v>
      </c>
      <c r="K14" s="301" t="str">
        <f t="shared" si="2"/>
        <v>Žilinčík Michal</v>
      </c>
      <c r="L14" s="302"/>
      <c r="M14" s="103" t="str">
        <f t="shared" si="3"/>
        <v>II</v>
      </c>
      <c r="N14" s="104">
        <v>1090</v>
      </c>
      <c r="O14" s="104">
        <v>13</v>
      </c>
      <c r="P14" s="105"/>
      <c r="Q14" s="8"/>
      <c r="S14" s="102">
        <v>11</v>
      </c>
      <c r="T14" s="301" t="str">
        <f t="shared" si="4"/>
        <v>Szikonya Kristián</v>
      </c>
      <c r="U14" s="302"/>
      <c r="V14" s="103" t="str">
        <f t="shared" si="5"/>
        <v>Nové Zámky  Maros-Mix Tubertini</v>
      </c>
      <c r="W14" s="104">
        <v>10820</v>
      </c>
      <c r="X14" s="104">
        <v>1</v>
      </c>
      <c r="Y14" s="105"/>
      <c r="Z14" s="8"/>
      <c r="AB14" s="102">
        <v>11</v>
      </c>
      <c r="AC14" s="301" t="str">
        <f t="shared" si="6"/>
        <v>Šimko Jozef</v>
      </c>
      <c r="AD14" s="302"/>
      <c r="AE14" s="103" t="str">
        <f t="shared" si="7"/>
        <v>Nová Baňa - Masterfish</v>
      </c>
      <c r="AF14" s="104">
        <v>8580</v>
      </c>
      <c r="AG14" s="104">
        <v>4</v>
      </c>
      <c r="AH14" s="105"/>
    </row>
    <row r="15" spans="1:34" ht="36.950000000000003" customHeight="1" x14ac:dyDescent="0.25">
      <c r="A15" s="102">
        <v>12</v>
      </c>
      <c r="B15" s="301" t="str">
        <f t="shared" si="0"/>
        <v>Kosmeľ Miroslav</v>
      </c>
      <c r="C15" s="302"/>
      <c r="D15" s="103" t="str">
        <f t="shared" si="1"/>
        <v>Dolný Kubín - Robinson</v>
      </c>
      <c r="E15" s="104">
        <v>9800</v>
      </c>
      <c r="F15" s="104"/>
      <c r="G15" s="104">
        <v>6</v>
      </c>
      <c r="H15" s="8"/>
      <c r="J15" s="102">
        <v>12</v>
      </c>
      <c r="K15" s="301" t="str">
        <f t="shared" si="2"/>
        <v>Almási Tibor</v>
      </c>
      <c r="L15" s="302"/>
      <c r="M15" s="103" t="str">
        <f t="shared" si="3"/>
        <v>Nové Zámky  Maros-Mix Tubertini</v>
      </c>
      <c r="N15" s="104">
        <v>9300</v>
      </c>
      <c r="O15" s="104">
        <v>3</v>
      </c>
      <c r="P15" s="105"/>
      <c r="Q15" s="8"/>
      <c r="S15" s="102">
        <v>12</v>
      </c>
      <c r="T15" s="301" t="str">
        <f t="shared" si="4"/>
        <v>Rovenský Ivan</v>
      </c>
      <c r="U15" s="302"/>
      <c r="V15" s="103" t="str">
        <f t="shared" si="5"/>
        <v>Nová Baňa - Masterfish</v>
      </c>
      <c r="W15" s="104">
        <v>5000</v>
      </c>
      <c r="X15" s="104">
        <v>6</v>
      </c>
      <c r="Y15" s="105"/>
      <c r="Z15" s="8"/>
      <c r="AB15" s="102">
        <v>12</v>
      </c>
      <c r="AC15" s="301" t="str">
        <f t="shared" si="6"/>
        <v>Jenei Ľudovít</v>
      </c>
      <c r="AD15" s="302"/>
      <c r="AE15" s="103" t="str">
        <f t="shared" si="7"/>
        <v>Marcelová</v>
      </c>
      <c r="AF15" s="104">
        <v>2520</v>
      </c>
      <c r="AG15" s="104">
        <v>12</v>
      </c>
      <c r="AH15" s="105"/>
    </row>
    <row r="16" spans="1:34" ht="36.950000000000003" customHeight="1" x14ac:dyDescent="0.25">
      <c r="A16" s="102">
        <v>13</v>
      </c>
      <c r="B16" s="301" t="str">
        <f t="shared" si="0"/>
        <v>Mihálik Martin</v>
      </c>
      <c r="C16" s="302"/>
      <c r="D16" s="103" t="str">
        <f t="shared" si="1"/>
        <v>II</v>
      </c>
      <c r="E16" s="104">
        <v>2340</v>
      </c>
      <c r="F16" s="104"/>
      <c r="G16" s="104">
        <v>12</v>
      </c>
      <c r="H16" s="8"/>
      <c r="J16" s="102">
        <v>13</v>
      </c>
      <c r="K16" s="301" t="str">
        <f t="shared" si="2"/>
        <v>Kundrát Tomáš</v>
      </c>
      <c r="L16" s="302"/>
      <c r="M16" s="103" t="str">
        <f t="shared" si="3"/>
        <v>Košice C - Sensas</v>
      </c>
      <c r="N16" s="104">
        <v>1220</v>
      </c>
      <c r="O16" s="104">
        <v>12</v>
      </c>
      <c r="P16" s="105"/>
      <c r="Q16" s="8"/>
      <c r="S16" s="102">
        <v>13</v>
      </c>
      <c r="T16" s="301" t="str">
        <f t="shared" si="4"/>
        <v>Dulay Samuel</v>
      </c>
      <c r="U16" s="302"/>
      <c r="V16" s="103" t="str">
        <f t="shared" si="5"/>
        <v>II</v>
      </c>
      <c r="W16" s="104">
        <v>2980</v>
      </c>
      <c r="X16" s="104">
        <v>12</v>
      </c>
      <c r="Y16" s="105"/>
      <c r="Z16" s="8"/>
      <c r="AB16" s="102">
        <v>13</v>
      </c>
      <c r="AC16" s="301" t="str">
        <f t="shared" si="6"/>
        <v>Gajdoš Patrik</v>
      </c>
      <c r="AD16" s="302"/>
      <c r="AE16" s="103" t="str">
        <f t="shared" si="7"/>
        <v>Košice D - Tubertini</v>
      </c>
      <c r="AF16" s="104">
        <v>2880</v>
      </c>
      <c r="AG16" s="104">
        <v>10</v>
      </c>
      <c r="AH16" s="105"/>
    </row>
    <row r="17" spans="1:34" ht="36.950000000000003" customHeight="1" x14ac:dyDescent="0.25">
      <c r="A17" s="102">
        <v>14</v>
      </c>
      <c r="B17" s="301" t="str">
        <f t="shared" si="0"/>
        <v>Dóka Pavol</v>
      </c>
      <c r="C17" s="302"/>
      <c r="D17" s="103" t="str">
        <f t="shared" si="1"/>
        <v>Bratislava 2 - Trabucco</v>
      </c>
      <c r="E17" s="107">
        <v>13500</v>
      </c>
      <c r="F17" s="107"/>
      <c r="G17" s="107">
        <v>1</v>
      </c>
      <c r="H17" s="8"/>
      <c r="J17" s="102">
        <v>14</v>
      </c>
      <c r="K17" s="301" t="str">
        <f t="shared" si="2"/>
        <v>Kolodý Matúš</v>
      </c>
      <c r="L17" s="302"/>
      <c r="M17" s="103" t="str">
        <f t="shared" si="3"/>
        <v>Trebišov</v>
      </c>
      <c r="N17" s="107">
        <v>4190</v>
      </c>
      <c r="O17" s="107">
        <v>10</v>
      </c>
      <c r="P17" s="108"/>
      <c r="Q17" s="8"/>
      <c r="S17" s="102">
        <v>14</v>
      </c>
      <c r="T17" s="301" t="str">
        <f t="shared" si="4"/>
        <v>Šimko Maroš</v>
      </c>
      <c r="U17" s="302"/>
      <c r="V17" s="103" t="str">
        <f t="shared" si="5"/>
        <v>Trebišov</v>
      </c>
      <c r="W17" s="107">
        <v>3520</v>
      </c>
      <c r="X17" s="107">
        <v>8</v>
      </c>
      <c r="Y17" s="108"/>
      <c r="Z17" s="8"/>
      <c r="AB17" s="102">
        <v>14</v>
      </c>
      <c r="AC17" s="301" t="str">
        <f t="shared" si="6"/>
        <v>Szabó Tomáš</v>
      </c>
      <c r="AD17" s="302"/>
      <c r="AE17" s="103" t="str">
        <f t="shared" si="7"/>
        <v>Galanta - Sensas B</v>
      </c>
      <c r="AF17" s="107">
        <v>2680</v>
      </c>
      <c r="AG17" s="107">
        <v>12</v>
      </c>
      <c r="AH17" s="108"/>
    </row>
    <row r="18" spans="1:34" ht="36.950000000000003" customHeight="1" x14ac:dyDescent="0.25">
      <c r="A18" s="102">
        <v>15</v>
      </c>
      <c r="B18" s="301" t="str">
        <f t="shared" si="0"/>
        <v>Černák Peter</v>
      </c>
      <c r="C18" s="302"/>
      <c r="D18" s="103" t="str">
        <f t="shared" si="1"/>
        <v>Sereď -Feeder team Sereď</v>
      </c>
      <c r="E18" s="104">
        <v>12340</v>
      </c>
      <c r="F18" s="104"/>
      <c r="G18" s="104">
        <v>2</v>
      </c>
      <c r="H18" s="8"/>
      <c r="J18" s="102">
        <v>15</v>
      </c>
      <c r="K18" s="301" t="str">
        <f t="shared" si="2"/>
        <v>Pavlík Jaroslav</v>
      </c>
      <c r="L18" s="302"/>
      <c r="M18" s="103" t="str">
        <f t="shared" si="3"/>
        <v xml:space="preserve">Považská Bystrica A  Browning </v>
      </c>
      <c r="N18" s="104">
        <v>3020</v>
      </c>
      <c r="O18" s="104">
        <v>12</v>
      </c>
      <c r="P18" s="105"/>
      <c r="Q18" s="8"/>
      <c r="S18" s="102">
        <v>15</v>
      </c>
      <c r="T18" s="301" t="str">
        <f t="shared" si="4"/>
        <v>Vajdulák Leonard</v>
      </c>
      <c r="U18" s="302"/>
      <c r="V18" s="103" t="str">
        <f t="shared" si="5"/>
        <v>Dolný Kubín - Robinson</v>
      </c>
      <c r="W18" s="104">
        <v>7780</v>
      </c>
      <c r="X18" s="104">
        <v>3</v>
      </c>
      <c r="Y18" s="105"/>
      <c r="Z18" s="8"/>
      <c r="AB18" s="102">
        <v>15</v>
      </c>
      <c r="AC18" s="301" t="str">
        <f t="shared" si="6"/>
        <v>Madro Pavol</v>
      </c>
      <c r="AD18" s="302"/>
      <c r="AE18" s="103" t="str">
        <f t="shared" si="7"/>
        <v>Dunajská Lužná MVDY</v>
      </c>
      <c r="AF18" s="104">
        <v>7400</v>
      </c>
      <c r="AG18" s="104">
        <v>6</v>
      </c>
      <c r="AH18" s="105"/>
    </row>
    <row r="19" spans="1:34" ht="36.950000000000003" customHeight="1" x14ac:dyDescent="0.25">
      <c r="A19" s="102">
        <v>16</v>
      </c>
      <c r="B19" s="301" t="str">
        <f t="shared" si="0"/>
        <v>Brašen Pavol</v>
      </c>
      <c r="C19" s="302"/>
      <c r="D19" s="103" t="str">
        <f t="shared" si="1"/>
        <v>Bratislava 5 - Abramis B</v>
      </c>
      <c r="E19" s="104">
        <v>4460</v>
      </c>
      <c r="F19" s="104"/>
      <c r="G19" s="104">
        <v>9</v>
      </c>
      <c r="H19" s="8"/>
      <c r="J19" s="102">
        <v>16</v>
      </c>
      <c r="K19" s="301" t="str">
        <f t="shared" si="2"/>
        <v>Kiss Rudolf</v>
      </c>
      <c r="L19" s="302"/>
      <c r="M19" s="103" t="str">
        <f t="shared" si="3"/>
        <v>Dunajská Streda - Golden feeder team</v>
      </c>
      <c r="N19" s="104">
        <v>7660</v>
      </c>
      <c r="O19" s="104">
        <v>5</v>
      </c>
      <c r="P19" s="105"/>
      <c r="Q19" s="8"/>
      <c r="S19" s="102">
        <v>16</v>
      </c>
      <c r="T19" s="301" t="str">
        <f t="shared" si="4"/>
        <v>Horváth Oszkár</v>
      </c>
      <c r="U19" s="302"/>
      <c r="V19" s="103" t="str">
        <f t="shared" si="5"/>
        <v>Dunajská Streda - Golden feeder team</v>
      </c>
      <c r="W19" s="104">
        <v>2960</v>
      </c>
      <c r="X19" s="104">
        <v>10</v>
      </c>
      <c r="Y19" s="105"/>
      <c r="Z19" s="8"/>
      <c r="AB19" s="102">
        <v>16</v>
      </c>
      <c r="AC19" s="301" t="str">
        <f t="shared" si="6"/>
        <v>Križan Martin</v>
      </c>
      <c r="AD19" s="302"/>
      <c r="AE19" s="103" t="str">
        <f t="shared" si="7"/>
        <v>Bratislava 5 - Abramis A</v>
      </c>
      <c r="AF19" s="104">
        <v>3980</v>
      </c>
      <c r="AG19" s="104">
        <v>9</v>
      </c>
      <c r="AH19" s="105"/>
    </row>
    <row r="20" spans="1:34" ht="36.950000000000003" customHeight="1" x14ac:dyDescent="0.25">
      <c r="A20" s="102">
        <v>17</v>
      </c>
      <c r="B20" s="301" t="str">
        <f t="shared" si="0"/>
        <v>Hirjak Miroslav</v>
      </c>
      <c r="C20" s="302"/>
      <c r="D20" s="103" t="str">
        <f t="shared" si="1"/>
        <v>Bratislava 5 - Abramis A</v>
      </c>
      <c r="E20" s="104">
        <v>7480</v>
      </c>
      <c r="F20" s="104"/>
      <c r="G20" s="104">
        <v>5</v>
      </c>
      <c r="H20" s="8"/>
      <c r="J20" s="102">
        <v>17</v>
      </c>
      <c r="K20" s="301" t="str">
        <f t="shared" si="2"/>
        <v>JarábekAttila</v>
      </c>
      <c r="L20" s="302"/>
      <c r="M20" s="103" t="str">
        <f t="shared" si="3"/>
        <v>Galanta -Sensas A</v>
      </c>
      <c r="N20" s="104">
        <v>6030</v>
      </c>
      <c r="O20" s="104">
        <v>8</v>
      </c>
      <c r="P20" s="105"/>
      <c r="Q20" s="8"/>
      <c r="S20" s="102">
        <v>17</v>
      </c>
      <c r="T20" s="301" t="str">
        <f t="shared" si="4"/>
        <v>Hirjak Peter</v>
      </c>
      <c r="U20" s="302"/>
      <c r="V20" s="103" t="str">
        <f t="shared" si="5"/>
        <v>Košice C - Sensas</v>
      </c>
      <c r="W20" s="104">
        <v>8800</v>
      </c>
      <c r="X20" s="104">
        <v>2</v>
      </c>
      <c r="Y20" s="105"/>
      <c r="Z20" s="8"/>
      <c r="AB20" s="102">
        <v>17</v>
      </c>
      <c r="AC20" s="301" t="str">
        <f t="shared" si="6"/>
        <v>Vaško Tomáš</v>
      </c>
      <c r="AD20" s="302"/>
      <c r="AE20" s="103" t="str">
        <f t="shared" si="7"/>
        <v>Košice A</v>
      </c>
      <c r="AF20" s="104">
        <v>1520</v>
      </c>
      <c r="AG20" s="104">
        <v>13</v>
      </c>
      <c r="AH20" s="105"/>
    </row>
    <row r="21" spans="1:34" ht="36.950000000000003" customHeight="1" x14ac:dyDescent="0.25">
      <c r="A21" s="102">
        <v>18</v>
      </c>
      <c r="B21" s="301" t="str">
        <f t="shared" si="0"/>
        <v>Polák Karol</v>
      </c>
      <c r="C21" s="303"/>
      <c r="D21" s="103" t="str">
        <f t="shared" si="1"/>
        <v>Trebišov</v>
      </c>
      <c r="E21" s="100">
        <v>8380</v>
      </c>
      <c r="F21" s="100"/>
      <c r="G21" s="100">
        <v>4</v>
      </c>
      <c r="H21" s="8"/>
      <c r="J21" s="102">
        <v>18</v>
      </c>
      <c r="K21" s="301" t="str">
        <f t="shared" si="2"/>
        <v>Divéky Jozef</v>
      </c>
      <c r="L21" s="303"/>
      <c r="M21" s="103" t="str">
        <f t="shared" si="3"/>
        <v>I.</v>
      </c>
      <c r="N21" s="100">
        <v>6910</v>
      </c>
      <c r="O21" s="100">
        <v>6</v>
      </c>
      <c r="P21" s="101"/>
      <c r="Q21" s="8"/>
      <c r="S21" s="102">
        <v>18</v>
      </c>
      <c r="T21" s="301" t="str">
        <f t="shared" si="4"/>
        <v>Kovalkovič Gabriel</v>
      </c>
      <c r="U21" s="302"/>
      <c r="V21" s="103" t="str">
        <f t="shared" si="5"/>
        <v>Košice D - Tubertini</v>
      </c>
      <c r="W21" s="100">
        <v>3180</v>
      </c>
      <c r="X21" s="100">
        <v>9</v>
      </c>
      <c r="Y21" s="101"/>
      <c r="Z21" s="8"/>
      <c r="AB21" s="102">
        <v>18</v>
      </c>
      <c r="AC21" s="301" t="str">
        <f t="shared" si="6"/>
        <v>Košecký David</v>
      </c>
      <c r="AD21" s="302"/>
      <c r="AE21" s="103" t="str">
        <f t="shared" si="7"/>
        <v xml:space="preserve">Považská Bystrica A  Browning </v>
      </c>
      <c r="AF21" s="100">
        <v>5600</v>
      </c>
      <c r="AG21" s="100">
        <v>8</v>
      </c>
      <c r="AH21" s="101"/>
    </row>
    <row r="22" spans="1:34" ht="36.950000000000003" customHeight="1" x14ac:dyDescent="0.25">
      <c r="A22" s="102">
        <v>19</v>
      </c>
      <c r="B22" s="301" t="str">
        <f t="shared" si="0"/>
        <v>Koller Roland</v>
      </c>
      <c r="C22" s="303"/>
      <c r="D22" s="103" t="str">
        <f t="shared" si="1"/>
        <v>Galanta - Sensas B</v>
      </c>
      <c r="E22" s="100">
        <v>3600</v>
      </c>
      <c r="F22" s="100"/>
      <c r="G22" s="104">
        <v>10</v>
      </c>
      <c r="H22" s="8"/>
      <c r="J22" s="102">
        <v>19</v>
      </c>
      <c r="K22" s="301" t="str">
        <f t="shared" si="2"/>
        <v>Psota Igor</v>
      </c>
      <c r="L22" s="302"/>
      <c r="M22" s="103" t="str">
        <f t="shared" si="3"/>
        <v>Dunajská Lužná MVDY</v>
      </c>
      <c r="N22" s="104">
        <v>8310</v>
      </c>
      <c r="O22" s="104">
        <v>4</v>
      </c>
      <c r="P22" s="105"/>
      <c r="Q22" s="8"/>
      <c r="S22" s="102">
        <v>19</v>
      </c>
      <c r="T22" s="301" t="str">
        <f t="shared" si="4"/>
        <v>Chandoga Peter</v>
      </c>
      <c r="U22" s="302"/>
      <c r="V22" s="103" t="str">
        <f t="shared" si="5"/>
        <v>Bratislava 5 - Abramis A</v>
      </c>
      <c r="W22" s="104">
        <v>3600</v>
      </c>
      <c r="X22" s="104">
        <v>7</v>
      </c>
      <c r="Y22" s="105"/>
      <c r="Z22" s="8"/>
      <c r="AB22" s="102">
        <v>19</v>
      </c>
      <c r="AC22" s="301" t="str">
        <f t="shared" si="6"/>
        <v>Krasnický Michal</v>
      </c>
      <c r="AD22" s="302"/>
      <c r="AE22" s="103" t="str">
        <f t="shared" si="7"/>
        <v>Trebišov</v>
      </c>
      <c r="AF22" s="104">
        <v>2840</v>
      </c>
      <c r="AG22" s="104">
        <v>11</v>
      </c>
      <c r="AH22" s="105"/>
    </row>
    <row r="23" spans="1:34" ht="36.950000000000003" customHeight="1" x14ac:dyDescent="0.25">
      <c r="A23" s="102">
        <v>20</v>
      </c>
      <c r="B23" s="301" t="str">
        <f t="shared" si="0"/>
        <v>Šulan Roman</v>
      </c>
      <c r="C23" s="303"/>
      <c r="D23" s="103" t="str">
        <f t="shared" si="1"/>
        <v>Košice A</v>
      </c>
      <c r="E23" s="100">
        <v>2720</v>
      </c>
      <c r="F23" s="100"/>
      <c r="G23" s="104">
        <v>12</v>
      </c>
      <c r="H23" s="8"/>
      <c r="J23" s="102">
        <v>20</v>
      </c>
      <c r="K23" s="301" t="str">
        <f t="shared" si="2"/>
        <v>Púčik Jozef</v>
      </c>
      <c r="L23" s="302"/>
      <c r="M23" s="103" t="str">
        <f t="shared" si="3"/>
        <v>Dolný Kubín - Robinson</v>
      </c>
      <c r="N23" s="104">
        <v>2360</v>
      </c>
      <c r="O23" s="104">
        <v>13</v>
      </c>
      <c r="P23" s="105"/>
      <c r="Q23" s="8"/>
      <c r="S23" s="102">
        <v>20</v>
      </c>
      <c r="T23" s="301" t="str">
        <f t="shared" si="4"/>
        <v>Luhový Peter</v>
      </c>
      <c r="U23" s="302"/>
      <c r="V23" s="103" t="str">
        <f t="shared" si="5"/>
        <v>Považská Bystrica B</v>
      </c>
      <c r="W23" s="104">
        <v>300</v>
      </c>
      <c r="X23" s="104">
        <v>13</v>
      </c>
      <c r="Y23" s="105"/>
      <c r="Z23" s="8"/>
      <c r="AB23" s="102">
        <v>20</v>
      </c>
      <c r="AC23" s="301" t="str">
        <f t="shared" si="6"/>
        <v>Haššo Jaroslav</v>
      </c>
      <c r="AD23" s="302"/>
      <c r="AE23" s="103" t="str">
        <f t="shared" si="7"/>
        <v>Hlohovec - Browvning</v>
      </c>
      <c r="AF23" s="104">
        <v>17480</v>
      </c>
      <c r="AG23" s="104">
        <v>1</v>
      </c>
      <c r="AH23" s="105"/>
    </row>
    <row r="24" spans="1:34" ht="36.950000000000003" customHeight="1" x14ac:dyDescent="0.25">
      <c r="A24" s="102">
        <v>21</v>
      </c>
      <c r="B24" s="301" t="str">
        <f t="shared" si="0"/>
        <v>Tomanovics Alexand</v>
      </c>
      <c r="C24" s="303"/>
      <c r="D24" s="103" t="str">
        <f t="shared" si="1"/>
        <v>Dunajská Streda  Szenzal</v>
      </c>
      <c r="E24" s="100">
        <v>6560</v>
      </c>
      <c r="F24" s="100"/>
      <c r="G24" s="104">
        <v>7</v>
      </c>
      <c r="H24" s="8"/>
      <c r="J24" s="102">
        <v>21</v>
      </c>
      <c r="K24" s="301" t="str">
        <f t="shared" si="2"/>
        <v>Karvaš Kamil</v>
      </c>
      <c r="L24" s="302"/>
      <c r="M24" s="103" t="str">
        <f t="shared" si="3"/>
        <v>Galanta - Sensas B</v>
      </c>
      <c r="N24" s="104">
        <v>3470</v>
      </c>
      <c r="O24" s="104">
        <v>11</v>
      </c>
      <c r="P24" s="105"/>
      <c r="Q24" s="8"/>
      <c r="S24" s="102">
        <v>21</v>
      </c>
      <c r="T24" s="301" t="str">
        <f t="shared" si="4"/>
        <v>Zálešák Petr</v>
      </c>
      <c r="U24" s="302"/>
      <c r="V24" s="103" t="str">
        <f t="shared" si="5"/>
        <v>I.</v>
      </c>
      <c r="W24" s="104">
        <v>11980</v>
      </c>
      <c r="X24" s="104">
        <v>1</v>
      </c>
      <c r="Y24" s="105"/>
      <c r="Z24" s="8"/>
      <c r="AB24" s="102">
        <v>21</v>
      </c>
      <c r="AC24" s="301" t="str">
        <f t="shared" si="6"/>
        <v>Ninčák Martin</v>
      </c>
      <c r="AD24" s="302"/>
      <c r="AE24" s="103" t="str">
        <f t="shared" si="7"/>
        <v>Košice C - Sensas</v>
      </c>
      <c r="AF24" s="104">
        <v>9400</v>
      </c>
      <c r="AG24" s="104">
        <v>5</v>
      </c>
      <c r="AH24" s="105"/>
    </row>
    <row r="25" spans="1:34" ht="36.950000000000003" customHeight="1" x14ac:dyDescent="0.25">
      <c r="A25" s="102">
        <v>22</v>
      </c>
      <c r="B25" s="301" t="str">
        <f t="shared" si="0"/>
        <v>Gergel Marek</v>
      </c>
      <c r="C25" s="302"/>
      <c r="D25" s="103" t="str">
        <f t="shared" si="1"/>
        <v>Nové Zámky  Maros-Mix Tubertini</v>
      </c>
      <c r="E25" s="104">
        <v>12080</v>
      </c>
      <c r="F25" s="104"/>
      <c r="G25" s="104">
        <v>3</v>
      </c>
      <c r="H25" s="8"/>
      <c r="J25" s="102">
        <v>22</v>
      </c>
      <c r="K25" s="301" t="str">
        <f t="shared" si="2"/>
        <v>Hason Marián</v>
      </c>
      <c r="L25" s="302"/>
      <c r="M25" s="103" t="str">
        <f t="shared" si="3"/>
        <v>Bratislava 1- AWA-S</v>
      </c>
      <c r="N25" s="104">
        <v>15310</v>
      </c>
      <c r="O25" s="104">
        <v>1</v>
      </c>
      <c r="P25" s="105"/>
      <c r="Q25" s="8"/>
      <c r="S25" s="102">
        <v>22</v>
      </c>
      <c r="T25" s="301" t="str">
        <f t="shared" si="4"/>
        <v>Stanek Karel</v>
      </c>
      <c r="U25" s="302"/>
      <c r="V25" s="103" t="str">
        <f t="shared" si="5"/>
        <v>ČR</v>
      </c>
      <c r="W25" s="104">
        <v>1720</v>
      </c>
      <c r="X25" s="104">
        <v>12</v>
      </c>
      <c r="Y25" s="105"/>
      <c r="Z25" s="8"/>
      <c r="AB25" s="102">
        <v>22</v>
      </c>
      <c r="AC25" s="301" t="str">
        <f t="shared" si="6"/>
        <v>Pavle Slavomír</v>
      </c>
      <c r="AD25" s="302"/>
      <c r="AE25" s="103" t="str">
        <f t="shared" si="7"/>
        <v>Bratislava 1- AWA-S</v>
      </c>
      <c r="AF25" s="104">
        <v>10360</v>
      </c>
      <c r="AG25" s="104">
        <v>3</v>
      </c>
      <c r="AH25" s="105"/>
    </row>
    <row r="26" spans="1:34" ht="36.950000000000003" customHeight="1" thickBot="1" x14ac:dyDescent="0.3">
      <c r="A26" s="109">
        <v>23</v>
      </c>
      <c r="B26" s="301" t="str">
        <f t="shared" si="0"/>
        <v>Pavelka Roman ml</v>
      </c>
      <c r="C26" s="302"/>
      <c r="D26" s="103" t="str">
        <f t="shared" si="1"/>
        <v>Dunajská Lužná MVDY</v>
      </c>
      <c r="E26" s="110">
        <v>5760</v>
      </c>
      <c r="F26" s="110"/>
      <c r="G26" s="104">
        <v>8</v>
      </c>
      <c r="H26" s="8"/>
      <c r="J26" s="102">
        <v>23</v>
      </c>
      <c r="K26" s="301" t="str">
        <f t="shared" si="2"/>
        <v>Ponya Alexander</v>
      </c>
      <c r="L26" s="302"/>
      <c r="M26" s="103" t="str">
        <f t="shared" si="3"/>
        <v>Bratislava 2 - Trabucco</v>
      </c>
      <c r="N26" s="104">
        <v>6710</v>
      </c>
      <c r="O26" s="104">
        <v>7</v>
      </c>
      <c r="P26" s="111"/>
      <c r="Q26" s="8"/>
      <c r="S26" s="102">
        <v>23</v>
      </c>
      <c r="T26" s="301" t="str">
        <f t="shared" si="4"/>
        <v>Milošovič Martin</v>
      </c>
      <c r="U26" s="302"/>
      <c r="V26" s="103" t="str">
        <f t="shared" si="5"/>
        <v>Senec - Energofish</v>
      </c>
      <c r="W26" s="104">
        <v>4100</v>
      </c>
      <c r="X26" s="104">
        <v>6</v>
      </c>
      <c r="Y26" s="111"/>
      <c r="Z26" s="8"/>
      <c r="AB26" s="102">
        <v>23</v>
      </c>
      <c r="AC26" s="301" t="str">
        <f t="shared" si="6"/>
        <v xml:space="preserve">Záparaník Marian </v>
      </c>
      <c r="AD26" s="302"/>
      <c r="AE26" s="103" t="str">
        <f t="shared" si="7"/>
        <v>Považská Bystrica B</v>
      </c>
      <c r="AF26" s="104">
        <v>9750</v>
      </c>
      <c r="AG26" s="104">
        <v>4</v>
      </c>
      <c r="AH26" s="111"/>
    </row>
    <row r="27" spans="1:34" ht="36.950000000000003" customHeight="1" thickBot="1" x14ac:dyDescent="0.3">
      <c r="A27" s="109">
        <v>24</v>
      </c>
      <c r="B27" s="301" t="str">
        <f>E56</f>
        <v>Pilek Patrik</v>
      </c>
      <c r="C27" s="302"/>
      <c r="D27" s="103" t="str">
        <f>F56</f>
        <v>I.</v>
      </c>
      <c r="E27" s="110">
        <v>7200</v>
      </c>
      <c r="F27" s="110"/>
      <c r="G27" s="104">
        <v>6</v>
      </c>
      <c r="H27" s="8"/>
      <c r="J27" s="102">
        <v>24</v>
      </c>
      <c r="K27" s="301" t="str">
        <f>N56</f>
        <v>Kopinec David</v>
      </c>
      <c r="L27" s="302"/>
      <c r="M27" s="103" t="str">
        <f>O56</f>
        <v>Hlohovec - Browvning</v>
      </c>
      <c r="N27" s="104">
        <v>8460</v>
      </c>
      <c r="O27" s="104">
        <v>3</v>
      </c>
      <c r="P27" s="111"/>
      <c r="Q27" s="8"/>
      <c r="S27" s="102">
        <v>24</v>
      </c>
      <c r="T27" s="301" t="str">
        <f>W56</f>
        <v>Paľko Peter</v>
      </c>
      <c r="U27" s="302"/>
      <c r="V27" s="103" t="str">
        <f>X56</f>
        <v>Košice A</v>
      </c>
      <c r="W27" s="104">
        <v>1860</v>
      </c>
      <c r="X27" s="104">
        <v>11</v>
      </c>
      <c r="Y27" s="111"/>
      <c r="Z27" s="8"/>
      <c r="AB27" s="102">
        <v>24</v>
      </c>
      <c r="AC27" s="301" t="str">
        <f>AF56</f>
        <v>Matula Pavol</v>
      </c>
      <c r="AD27" s="302"/>
      <c r="AE27" s="103" t="str">
        <f>AG56</f>
        <v>Bratislava 2 - Trabucco</v>
      </c>
      <c r="AF27" s="104">
        <v>5910</v>
      </c>
      <c r="AG27" s="104">
        <v>7</v>
      </c>
      <c r="AH27" s="111"/>
    </row>
    <row r="28" spans="1:34" ht="36.950000000000003" customHeight="1" thickBot="1" x14ac:dyDescent="0.3">
      <c r="A28" s="109">
        <v>25</v>
      </c>
      <c r="B28" s="301" t="str">
        <f>E57</f>
        <v>Beniš Ján</v>
      </c>
      <c r="C28" s="302"/>
      <c r="D28" s="103" t="str">
        <f>F57</f>
        <v>Košice C - Sensas</v>
      </c>
      <c r="E28" s="110">
        <v>2400</v>
      </c>
      <c r="F28" s="110"/>
      <c r="G28" s="104">
        <v>13</v>
      </c>
      <c r="H28" s="8"/>
      <c r="J28" s="102">
        <v>25</v>
      </c>
      <c r="K28" s="301" t="str">
        <f>N57</f>
        <v>Řezáč Jan st.</v>
      </c>
      <c r="L28" s="302"/>
      <c r="M28" s="103" t="str">
        <f>O57</f>
        <v>ČR</v>
      </c>
      <c r="N28" s="104">
        <v>5390</v>
      </c>
      <c r="O28" s="104">
        <v>9</v>
      </c>
      <c r="P28" s="111"/>
      <c r="Q28" s="8"/>
      <c r="S28" s="102">
        <v>25</v>
      </c>
      <c r="T28" s="301" t="str">
        <f>W57</f>
        <v>Vígh Jozef</v>
      </c>
      <c r="U28" s="302"/>
      <c r="V28" s="103" t="str">
        <f>X57</f>
        <v>Galanta -Sensas A</v>
      </c>
      <c r="W28" s="104">
        <v>5100</v>
      </c>
      <c r="X28" s="104">
        <v>4</v>
      </c>
      <c r="Y28" s="111"/>
      <c r="Z28" s="8"/>
      <c r="AB28" s="102">
        <v>25</v>
      </c>
      <c r="AC28" s="301" t="str">
        <f>AF57</f>
        <v>Hašuk Peter</v>
      </c>
      <c r="AD28" s="302"/>
      <c r="AE28" s="103" t="str">
        <f>AG57</f>
        <v>Sereď -Feeder team Sereď</v>
      </c>
      <c r="AF28" s="104">
        <v>16470</v>
      </c>
      <c r="AG28" s="104">
        <v>2</v>
      </c>
      <c r="AH28" s="111"/>
    </row>
    <row r="29" spans="1:34" ht="36.950000000000003" customHeight="1" thickBot="1" x14ac:dyDescent="0.3">
      <c r="A29" s="109">
        <v>26</v>
      </c>
      <c r="B29" s="301" t="str">
        <f>E58</f>
        <v>Zelenák Milan</v>
      </c>
      <c r="C29" s="302"/>
      <c r="D29" s="103" t="str">
        <f>F58</f>
        <v xml:space="preserve">Považská Bystrica A  Browning </v>
      </c>
      <c r="E29" s="110">
        <v>3120</v>
      </c>
      <c r="F29" s="110"/>
      <c r="G29" s="104">
        <v>11</v>
      </c>
      <c r="H29" s="8"/>
      <c r="J29" s="102">
        <v>26</v>
      </c>
      <c r="K29" s="301" t="str">
        <f>N58</f>
        <v>Mindák Tomáš</v>
      </c>
      <c r="L29" s="302"/>
      <c r="M29" s="103" t="str">
        <f>O58</f>
        <v>Nová Baňa - Masterfish</v>
      </c>
      <c r="N29" s="104">
        <v>13400</v>
      </c>
      <c r="O29" s="104">
        <v>2</v>
      </c>
      <c r="P29" s="111"/>
      <c r="Q29" s="8"/>
      <c r="S29" s="102">
        <v>26</v>
      </c>
      <c r="T29" s="301" t="str">
        <f>W58</f>
        <v>Dobrocsányi Ladislav</v>
      </c>
      <c r="U29" s="302"/>
      <c r="V29" s="103" t="str">
        <f>X58</f>
        <v>Marcelová</v>
      </c>
      <c r="W29" s="104">
        <v>4200</v>
      </c>
      <c r="X29" s="104">
        <v>5</v>
      </c>
      <c r="Y29" s="111"/>
      <c r="Z29" s="8"/>
      <c r="AB29" s="102">
        <v>26</v>
      </c>
      <c r="AC29" s="301" t="str">
        <f>AF58</f>
        <v>OOO</v>
      </c>
      <c r="AD29" s="302"/>
      <c r="AE29" s="103" t="str">
        <f>AG58</f>
        <v>II</v>
      </c>
      <c r="AF29" s="104"/>
      <c r="AG29" s="104">
        <v>26</v>
      </c>
      <c r="AH29" s="111"/>
    </row>
    <row r="32" spans="1:34" x14ac:dyDescent="0.15">
      <c r="A32" t="s">
        <v>115</v>
      </c>
      <c r="B32" t="s">
        <v>116</v>
      </c>
      <c r="J32" t="s">
        <v>115</v>
      </c>
      <c r="K32" t="s">
        <v>116</v>
      </c>
      <c r="S32" t="s">
        <v>115</v>
      </c>
      <c r="T32" t="s">
        <v>116</v>
      </c>
      <c r="AB32" t="s">
        <v>115</v>
      </c>
      <c r="AC32" t="s">
        <v>116</v>
      </c>
    </row>
    <row r="33" spans="1:33" x14ac:dyDescent="0.15">
      <c r="A33">
        <f>'družstvá 2.preteky'!C6</f>
        <v>15</v>
      </c>
      <c r="B33" t="str">
        <f>'družstvá 2.preteky'!C5</f>
        <v>Černák Peter</v>
      </c>
      <c r="C33" t="str">
        <f>'družstvá 2.preteky'!$B$5</f>
        <v>Sereď -Feeder team Sereď</v>
      </c>
      <c r="D33">
        <v>1</v>
      </c>
      <c r="E33" t="str">
        <f>VLOOKUP($D33,$A$33:$B$62,COLUMN($B$33:$B$62),0)</f>
        <v>Schulcz Norbert</v>
      </c>
      <c r="F33" t="str">
        <f>VLOOKUP($D33,$A$33:$C$62,3,0)</f>
        <v>Marcelová</v>
      </c>
      <c r="J33">
        <f>'družstvá 2.preteky'!F6</f>
        <v>9</v>
      </c>
      <c r="K33" t="str">
        <f>'družstvá 2.preteky'!F5</f>
        <v>Galgoci Miloš</v>
      </c>
      <c r="L33" t="str">
        <f>'družstvá 2.preteky'!$B$5</f>
        <v>Sereď -Feeder team Sereď</v>
      </c>
      <c r="M33">
        <v>1</v>
      </c>
      <c r="N33" t="str">
        <f>VLOOKUP($M33,$J$33:$K$62,2,0)</f>
        <v>Amrich Dalibor</v>
      </c>
      <c r="O33" t="str">
        <f>VLOOKUP(M33,$J$33:$L$62,3,0)</f>
        <v>Košice A</v>
      </c>
      <c r="S33">
        <f>'družstvá 2.preteky'!I6</f>
        <v>2</v>
      </c>
      <c r="T33" t="str">
        <f>'družstvá 2.preteky'!I5</f>
        <v>Scheibenreif Ľudovít</v>
      </c>
      <c r="U33" t="str">
        <f>'družstvá 2.preteky'!$B$5</f>
        <v>Sereď -Feeder team Sereď</v>
      </c>
      <c r="V33">
        <v>1</v>
      </c>
      <c r="W33" t="str">
        <f>VLOOKUP($V33,$S$33:$T$62,2,0)</f>
        <v>Palinkáš Milan</v>
      </c>
      <c r="X33" t="str">
        <f>VLOOKUP($V33,$S$33:$U$62,3,0)</f>
        <v>Bratislava 2 - Trabucco</v>
      </c>
      <c r="AB33">
        <f>'družstvá 2.preteky'!L6</f>
        <v>25</v>
      </c>
      <c r="AC33" t="str">
        <f>'družstvá 2.preteky'!L5</f>
        <v>Hašuk Peter</v>
      </c>
      <c r="AD33" t="str">
        <f>'družstvá 2.preteky'!$B$5</f>
        <v>Sereď -Feeder team Sereď</v>
      </c>
      <c r="AE33">
        <v>1</v>
      </c>
      <c r="AF33" t="str">
        <f>VLOOKUP($AE33,$AB$33:$AC$62,2,0)</f>
        <v>Szabó Ladislav</v>
      </c>
      <c r="AG33" t="str">
        <f>VLOOKUP($AE33,$AB$33:$AD$62,3,0)</f>
        <v>Dunajská Streda - Golden feeder team</v>
      </c>
    </row>
    <row r="34" spans="1:33" x14ac:dyDescent="0.15">
      <c r="A34">
        <f>'družstvá 2.preteky'!C8</f>
        <v>7</v>
      </c>
      <c r="B34" t="str">
        <f>'družstvá 2.preteky'!C7</f>
        <v>Hojstrič Vladimír</v>
      </c>
      <c r="C34" t="str">
        <f>'družstvá 2.preteky'!$B$7</f>
        <v>Bratislava 1- AWA-S</v>
      </c>
      <c r="D34">
        <v>2</v>
      </c>
      <c r="E34" t="str">
        <f t="shared" ref="E34:E62" si="8">VLOOKUP($D34,$A$33:$B$62,COLUMN($B$33:$B$62),0)</f>
        <v>Németh Norbert</v>
      </c>
      <c r="F34" t="str">
        <f t="shared" ref="F34:F62" si="9">VLOOKUP($D34,$A$33:$C$62,3,0)</f>
        <v>Senec - Energofish</v>
      </c>
      <c r="J34">
        <f>'družstvá 2.preteky'!F8</f>
        <v>22</v>
      </c>
      <c r="K34" t="str">
        <f>'družstvá 2.preteky'!F7</f>
        <v>Hason Marián</v>
      </c>
      <c r="L34" t="str">
        <f>'družstvá 2.preteky'!$B$7</f>
        <v>Bratislava 1- AWA-S</v>
      </c>
      <c r="M34">
        <v>2</v>
      </c>
      <c r="N34" t="str">
        <f t="shared" ref="N34:N62" si="10">VLOOKUP($M34,$J$33:$K$62,2,0)</f>
        <v>Molnár Patrik</v>
      </c>
      <c r="O34" t="str">
        <f t="shared" ref="O34:O62" si="11">VLOOKUP(M34,$J$33:$L$62,3,0)</f>
        <v>Košice D - Tubertini</v>
      </c>
      <c r="S34">
        <f>'družstvá 2.preteky'!I8</f>
        <v>3</v>
      </c>
      <c r="T34" t="str">
        <f>'družstvá 2.preteky'!I7</f>
        <v>Smaha Jiří</v>
      </c>
      <c r="U34" t="str">
        <f>'družstvá 2.preteky'!$B$7</f>
        <v>Bratislava 1- AWA-S</v>
      </c>
      <c r="V34">
        <v>2</v>
      </c>
      <c r="W34" t="str">
        <f t="shared" ref="W34:W62" si="12">VLOOKUP($V34,$S$33:$T$62,2,0)</f>
        <v>Scheibenreif Ľudovít</v>
      </c>
      <c r="X34" t="str">
        <f t="shared" ref="X34:X62" si="13">VLOOKUP($V34,$S$33:$U$62,3,0)</f>
        <v>Sereď -Feeder team Sereď</v>
      </c>
      <c r="AB34">
        <f>'družstvá 2.preteky'!L8</f>
        <v>22</v>
      </c>
      <c r="AC34" t="str">
        <f>'družstvá 2.preteky'!L7</f>
        <v>Pavle Slavomír</v>
      </c>
      <c r="AD34" t="str">
        <f>'družstvá 2.preteky'!$B$7</f>
        <v>Bratislava 1- AWA-S</v>
      </c>
      <c r="AE34">
        <v>2</v>
      </c>
      <c r="AF34" t="str">
        <f t="shared" ref="AF34:AF62" si="14">VLOOKUP($AE34,$AB$33:$AC$62,2,0)</f>
        <v>Tamáš Ľudovít</v>
      </c>
      <c r="AG34" t="str">
        <f t="shared" ref="AG34:AG62" si="15">VLOOKUP($AE34,$AB$33:$AD$62,3,0)</f>
        <v>Bratislava 5 - Abramis B</v>
      </c>
    </row>
    <row r="35" spans="1:33" x14ac:dyDescent="0.15">
      <c r="A35">
        <f>'družstvá 2.preteky'!C10</f>
        <v>22</v>
      </c>
      <c r="B35" t="str">
        <f>'družstvá 2.preteky'!C9</f>
        <v>Gergel Marek</v>
      </c>
      <c r="C35" t="str">
        <f>'družstvá 2.preteky'!$B$9</f>
        <v>Nové Zámky  Maros-Mix Tubertini</v>
      </c>
      <c r="D35">
        <v>3</v>
      </c>
      <c r="E35" t="str">
        <f t="shared" si="8"/>
        <v>Řezáč Jan ml.</v>
      </c>
      <c r="F35" t="str">
        <f t="shared" si="9"/>
        <v>ČR</v>
      </c>
      <c r="J35">
        <f>'družstvá 2.preteky'!F10</f>
        <v>12</v>
      </c>
      <c r="K35" t="str">
        <f>'družstvá 2.preteky'!F9</f>
        <v>Almási Tibor</v>
      </c>
      <c r="L35" t="str">
        <f>'družstvá 2.preteky'!$B$9</f>
        <v>Nové Zámky  Maros-Mix Tubertini</v>
      </c>
      <c r="M35">
        <v>3</v>
      </c>
      <c r="N35" t="str">
        <f t="shared" si="10"/>
        <v>Smataník Martin</v>
      </c>
      <c r="O35" t="str">
        <f t="shared" si="11"/>
        <v>Považská Bystrica B</v>
      </c>
      <c r="S35">
        <f>'družstvá 2.preteky'!I10</f>
        <v>11</v>
      </c>
      <c r="T35" t="str">
        <f>'družstvá 2.preteky'!I9</f>
        <v>Szikonya Kristián</v>
      </c>
      <c r="U35" t="str">
        <f>'družstvá 2.preteky'!$B$9</f>
        <v>Nové Zámky  Maros-Mix Tubertini</v>
      </c>
      <c r="V35">
        <v>3</v>
      </c>
      <c r="W35" t="str">
        <f t="shared" si="12"/>
        <v>Smaha Jiří</v>
      </c>
      <c r="X35" t="str">
        <f t="shared" si="13"/>
        <v>Bratislava 1- AWA-S</v>
      </c>
      <c r="AB35">
        <f>'družstvá 2.preteky'!L10</f>
        <v>7</v>
      </c>
      <c r="AC35" t="str">
        <f>'družstvá 2.preteky'!L9</f>
        <v>Poročák Peter</v>
      </c>
      <c r="AD35" t="str">
        <f>'družstvá 2.preteky'!$B$9</f>
        <v>Nové Zámky  Maros-Mix Tubertini</v>
      </c>
      <c r="AE35">
        <v>3</v>
      </c>
      <c r="AF35" t="str">
        <f t="shared" si="14"/>
        <v>Gajdošík Rudolf</v>
      </c>
      <c r="AG35" t="str">
        <f t="shared" si="15"/>
        <v>Dolný Kubín - Robinson</v>
      </c>
    </row>
    <row r="36" spans="1:33" x14ac:dyDescent="0.15">
      <c r="A36">
        <f>'družstvá 2.preteky'!C12</f>
        <v>3</v>
      </c>
      <c r="B36" t="str">
        <f>'družstvá 2.preteky'!C11</f>
        <v>Řezáč Jan ml.</v>
      </c>
      <c r="C36" t="str">
        <f>'družstvá 2.preteky'!$B$11</f>
        <v>ČR</v>
      </c>
      <c r="D36">
        <v>4</v>
      </c>
      <c r="E36" t="str">
        <f t="shared" si="8"/>
        <v>Beke Zoltán</v>
      </c>
      <c r="F36" t="str">
        <f t="shared" si="9"/>
        <v>Komárno -Tubertini</v>
      </c>
      <c r="J36">
        <f>'družstvá 2.preteky'!F12</f>
        <v>25</v>
      </c>
      <c r="K36" t="str">
        <f>'družstvá 2.preteky'!F11</f>
        <v>Řezáč Jan st.</v>
      </c>
      <c r="L36" t="str">
        <f>'družstvá 2.preteky'!$B$11</f>
        <v>ČR</v>
      </c>
      <c r="M36">
        <v>4</v>
      </c>
      <c r="N36" t="str">
        <f t="shared" si="10"/>
        <v>Takács Ladislav</v>
      </c>
      <c r="O36" t="str">
        <f t="shared" si="11"/>
        <v>Marcelová</v>
      </c>
      <c r="S36">
        <f>'družstvá 2.preteky'!I12</f>
        <v>22</v>
      </c>
      <c r="T36" t="str">
        <f>'družstvá 2.preteky'!I11</f>
        <v>Stanek Karel</v>
      </c>
      <c r="U36" t="str">
        <f>'družstvá 2.preteky'!$B$11</f>
        <v>ČR</v>
      </c>
      <c r="V36">
        <v>4</v>
      </c>
      <c r="W36" t="str">
        <f t="shared" si="12"/>
        <v>Slamka Marek</v>
      </c>
      <c r="X36" t="str">
        <f t="shared" si="13"/>
        <v xml:space="preserve">Považská Bystrica A  Browning </v>
      </c>
      <c r="AB36">
        <f>'družstvá 2.preteky'!L12</f>
        <v>10</v>
      </c>
      <c r="AC36" t="str">
        <f>'družstvá 2.preteky'!L11</f>
        <v>Sičák Pavel</v>
      </c>
      <c r="AD36" t="str">
        <f>'družstvá 2.preteky'!$B$11</f>
        <v>ČR</v>
      </c>
      <c r="AE36">
        <v>4</v>
      </c>
      <c r="AF36" t="str">
        <f t="shared" si="14"/>
        <v>Tuka František</v>
      </c>
      <c r="AG36" t="str">
        <f t="shared" si="15"/>
        <v>Dunajská Streda  Szenzal</v>
      </c>
    </row>
    <row r="37" spans="1:33" x14ac:dyDescent="0.15">
      <c r="A37">
        <f>'družstvá 2.preteky'!C14</f>
        <v>6</v>
      </c>
      <c r="B37" t="str">
        <f>'družstvá 2.preteky'!C13</f>
        <v>Haššo Martin</v>
      </c>
      <c r="C37" t="str">
        <f>'družstvá 2.preteky'!$B$13</f>
        <v>Hlohovec - Browvning</v>
      </c>
      <c r="D37">
        <v>5</v>
      </c>
      <c r="E37" t="str">
        <f t="shared" si="8"/>
        <v>Borsányi Peter</v>
      </c>
      <c r="F37" t="str">
        <f t="shared" si="9"/>
        <v>Dunajská Streda - Golden feeder team</v>
      </c>
      <c r="J37">
        <f>'družstvá 2.preteky'!F14</f>
        <v>24</v>
      </c>
      <c r="K37" t="str">
        <f>'družstvá 2.preteky'!F13</f>
        <v>Kopinec David</v>
      </c>
      <c r="L37" t="str">
        <f>'družstvá 2.preteky'!$B$13</f>
        <v>Hlohovec - Browvning</v>
      </c>
      <c r="M37">
        <v>5</v>
      </c>
      <c r="N37" t="str">
        <f t="shared" si="10"/>
        <v>Paksi Nick</v>
      </c>
      <c r="O37" t="str">
        <f t="shared" si="11"/>
        <v>Komárno -Tubertini</v>
      </c>
      <c r="S37">
        <f>'družstvá 2.preteky'!I14</f>
        <v>7</v>
      </c>
      <c r="T37" t="str">
        <f>'družstvá 2.preteky'!I13</f>
        <v>Kriška Branislav</v>
      </c>
      <c r="U37" t="str">
        <f>'družstvá 2.preteky'!$B$13</f>
        <v>Hlohovec - Browvning</v>
      </c>
      <c r="V37">
        <v>5</v>
      </c>
      <c r="W37" t="str">
        <f t="shared" si="12"/>
        <v>Pavelka Roman st</v>
      </c>
      <c r="X37" t="str">
        <f t="shared" si="13"/>
        <v>Dunajská Lužná MVDY</v>
      </c>
      <c r="AB37">
        <f>'družstvá 2.preteky'!L14</f>
        <v>20</v>
      </c>
      <c r="AC37" t="str">
        <f>'družstvá 2.preteky'!L13</f>
        <v>Haššo Jaroslav</v>
      </c>
      <c r="AD37" t="str">
        <f>'družstvá 2.preteky'!$B$13</f>
        <v>Hlohovec - Browvning</v>
      </c>
      <c r="AE37">
        <v>5</v>
      </c>
      <c r="AF37" t="str">
        <f t="shared" si="14"/>
        <v>Bartakovics Richard</v>
      </c>
      <c r="AG37" t="str">
        <f t="shared" si="15"/>
        <v>Senec - Energofish</v>
      </c>
    </row>
    <row r="38" spans="1:33" x14ac:dyDescent="0.15">
      <c r="A38">
        <f>'družstvá 2.preteky'!C16</f>
        <v>20</v>
      </c>
      <c r="B38" t="str">
        <f>'družstvá 2.preteky'!C15</f>
        <v>Šulan Roman</v>
      </c>
      <c r="C38" t="str">
        <f>'družstvá 2.preteky'!$B$15</f>
        <v>Košice A</v>
      </c>
      <c r="D38">
        <v>6</v>
      </c>
      <c r="E38" t="str">
        <f t="shared" si="8"/>
        <v>Haššo Martin</v>
      </c>
      <c r="F38" t="str">
        <f t="shared" si="9"/>
        <v>Hlohovec - Browvning</v>
      </c>
      <c r="J38">
        <f>'družstvá 2.preteky'!F16</f>
        <v>1</v>
      </c>
      <c r="K38" t="str">
        <f>'družstvá 2.preteky'!F15</f>
        <v>Amrich Dalibor</v>
      </c>
      <c r="L38" t="str">
        <f>'družstvá 2.preteky'!$B$15</f>
        <v>Košice A</v>
      </c>
      <c r="M38">
        <v>6</v>
      </c>
      <c r="N38" t="str">
        <f t="shared" si="10"/>
        <v>Kasan Andrej</v>
      </c>
      <c r="O38" t="str">
        <f t="shared" si="11"/>
        <v>Senec - Energofish</v>
      </c>
      <c r="S38">
        <f>'družstvá 2.preteky'!I16</f>
        <v>24</v>
      </c>
      <c r="T38" t="str">
        <f>'družstvá 2.preteky'!I15</f>
        <v>Paľko Peter</v>
      </c>
      <c r="U38" t="str">
        <f>'družstvá 2.preteky'!$B$15</f>
        <v>Košice A</v>
      </c>
      <c r="V38">
        <v>6</v>
      </c>
      <c r="W38" t="str">
        <f t="shared" si="12"/>
        <v>Perbecký Ivan</v>
      </c>
      <c r="X38" t="str">
        <f t="shared" si="13"/>
        <v>Bratislava 5 - Abramis B</v>
      </c>
      <c r="AB38">
        <f>'družstvá 2.preteky'!L16</f>
        <v>17</v>
      </c>
      <c r="AC38" t="str">
        <f>'družstvá 2.preteky'!L15</f>
        <v>Vaško Tomáš</v>
      </c>
      <c r="AD38" t="str">
        <f>'družstvá 2.preteky'!$B$15</f>
        <v>Košice A</v>
      </c>
      <c r="AE38">
        <v>6</v>
      </c>
      <c r="AF38" t="str">
        <f t="shared" si="14"/>
        <v>Kameniczky Karol</v>
      </c>
      <c r="AG38" t="str">
        <f t="shared" si="15"/>
        <v>I.</v>
      </c>
    </row>
    <row r="39" spans="1:33" x14ac:dyDescent="0.15">
      <c r="A39">
        <f>'družstvá 2.preteky'!C18</f>
        <v>12</v>
      </c>
      <c r="B39" t="str">
        <f>'družstvá 2.preteky'!C17</f>
        <v>Kosmeľ Miroslav</v>
      </c>
      <c r="C39" t="str">
        <f>'družstvá 2.preteky'!$B$17</f>
        <v>Dolný Kubín - Robinson</v>
      </c>
      <c r="D39">
        <v>7</v>
      </c>
      <c r="E39" t="str">
        <f t="shared" si="8"/>
        <v>Hojstrič Vladimír</v>
      </c>
      <c r="F39" t="str">
        <f t="shared" si="9"/>
        <v>Bratislava 1- AWA-S</v>
      </c>
      <c r="J39">
        <f>'družstvá 2.preteky'!F18</f>
        <v>20</v>
      </c>
      <c r="K39" t="str">
        <f>'družstvá 2.preteky'!F17</f>
        <v>Púčik Jozef</v>
      </c>
      <c r="L39" t="str">
        <f>'družstvá 2.preteky'!$B$17</f>
        <v>Dolný Kubín - Robinson</v>
      </c>
      <c r="M39">
        <v>7</v>
      </c>
      <c r="N39" t="str">
        <f t="shared" si="10"/>
        <v>Gaža Dominik</v>
      </c>
      <c r="O39" t="str">
        <f t="shared" si="11"/>
        <v>Dunajská Streda  Szenzal</v>
      </c>
      <c r="S39">
        <f>'družstvá 2.preteky'!I18</f>
        <v>15</v>
      </c>
      <c r="T39" t="str">
        <f>'družstvá 2.preteky'!I17</f>
        <v>Vajdulák Leonard</v>
      </c>
      <c r="U39" t="str">
        <f>'družstvá 2.preteky'!$B$17</f>
        <v>Dolný Kubín - Robinson</v>
      </c>
      <c r="V39">
        <v>7</v>
      </c>
      <c r="W39" t="str">
        <f t="shared" si="12"/>
        <v>Kriška Branislav</v>
      </c>
      <c r="X39" t="str">
        <f t="shared" si="13"/>
        <v>Hlohovec - Browvning</v>
      </c>
      <c r="AB39">
        <f>'družstvá 2.preteky'!L18</f>
        <v>3</v>
      </c>
      <c r="AC39" t="str">
        <f>'družstvá 2.preteky'!L17</f>
        <v>Gajdošík Rudolf</v>
      </c>
      <c r="AD39" t="str">
        <f>'družstvá 2.preteky'!$B$17</f>
        <v>Dolný Kubín - Robinson</v>
      </c>
      <c r="AE39">
        <v>7</v>
      </c>
      <c r="AF39" t="str">
        <f t="shared" si="14"/>
        <v>Poročák Peter</v>
      </c>
      <c r="AG39" t="str">
        <f t="shared" si="15"/>
        <v>Nové Zámky  Maros-Mix Tubertini</v>
      </c>
    </row>
    <row r="40" spans="1:33" x14ac:dyDescent="0.15">
      <c r="A40">
        <f>'družstvá 2.preteky'!C20</f>
        <v>10</v>
      </c>
      <c r="B40" t="str">
        <f>'družstvá 2.preteky'!C19</f>
        <v>Rovenský Denis</v>
      </c>
      <c r="C40" t="str">
        <f>'družstvá 2.preteky'!$B$19</f>
        <v>Nová Baňa - Masterfish</v>
      </c>
      <c r="D40">
        <v>8</v>
      </c>
      <c r="E40" t="str">
        <f t="shared" si="8"/>
        <v>Gažo Milan</v>
      </c>
      <c r="F40" t="str">
        <f t="shared" si="9"/>
        <v>Galanta -Sensas A</v>
      </c>
      <c r="J40">
        <f>'družstvá 2.preteky'!F20</f>
        <v>26</v>
      </c>
      <c r="K40" t="str">
        <f>'družstvá 2.preteky'!F19</f>
        <v>Mindák Tomáš</v>
      </c>
      <c r="L40" t="str">
        <f>'družstvá 2.preteky'!$B$19</f>
        <v>Nová Baňa - Masterfish</v>
      </c>
      <c r="M40">
        <v>8</v>
      </c>
      <c r="N40" t="str">
        <f t="shared" si="10"/>
        <v>Buchan Vladimír</v>
      </c>
      <c r="O40" t="str">
        <f t="shared" si="11"/>
        <v>Bratislava 5 - Abramis B</v>
      </c>
      <c r="S40">
        <f>'družstvá 2.preteky'!I20</f>
        <v>12</v>
      </c>
      <c r="T40" t="str">
        <f>'družstvá 2.preteky'!I19</f>
        <v>Rovenský Ivan</v>
      </c>
      <c r="U40" t="str">
        <f>'družstvá 2.preteky'!$B$19</f>
        <v>Nová Baňa - Masterfish</v>
      </c>
      <c r="V40">
        <v>8</v>
      </c>
      <c r="W40" t="str">
        <f t="shared" si="12"/>
        <v>Gyurkovits Jozef</v>
      </c>
      <c r="X40" t="str">
        <f t="shared" si="13"/>
        <v>Dunajská Streda  Szenzal</v>
      </c>
      <c r="AB40">
        <f>'družstvá 2.preteky'!L20</f>
        <v>11</v>
      </c>
      <c r="AC40" t="str">
        <f>'družstvá 2.preteky'!L19</f>
        <v>Šimko Jozef</v>
      </c>
      <c r="AD40" t="str">
        <f>'družstvá 2.preteky'!$B$19</f>
        <v>Nová Baňa - Masterfish</v>
      </c>
      <c r="AE40">
        <v>8</v>
      </c>
      <c r="AF40" t="str">
        <f t="shared" si="14"/>
        <v>Hikkel Imrich</v>
      </c>
      <c r="AG40" t="str">
        <f t="shared" si="15"/>
        <v>Galanta -Sensas A</v>
      </c>
    </row>
    <row r="41" spans="1:33" x14ac:dyDescent="0.15">
      <c r="A41">
        <f>'družstvá 2.preteky'!C22</f>
        <v>5</v>
      </c>
      <c r="B41" t="str">
        <f>'družstvá 2.preteky'!C21</f>
        <v>Borsányi Peter</v>
      </c>
      <c r="C41" t="str">
        <f>'družstvá 2.preteky'!$B$21</f>
        <v>Dunajská Streda - Golden feeder team</v>
      </c>
      <c r="D41">
        <v>9</v>
      </c>
      <c r="E41" t="str">
        <f t="shared" si="8"/>
        <v>Breuer Richard</v>
      </c>
      <c r="F41" t="str">
        <f t="shared" si="9"/>
        <v>Košice D - Tubertini</v>
      </c>
      <c r="J41">
        <f>'družstvá 2.preteky'!F22</f>
        <v>16</v>
      </c>
      <c r="K41" t="str">
        <f>'družstvá 2.preteky'!F21</f>
        <v>Kiss Rudolf</v>
      </c>
      <c r="L41" t="str">
        <f>'družstvá 2.preteky'!$B$21</f>
        <v>Dunajská Streda - Golden feeder team</v>
      </c>
      <c r="M41">
        <v>9</v>
      </c>
      <c r="N41" t="str">
        <f t="shared" si="10"/>
        <v>Galgoci Miloš</v>
      </c>
      <c r="O41" t="str">
        <f t="shared" si="11"/>
        <v>Sereď -Feeder team Sereď</v>
      </c>
      <c r="S41">
        <f>'družstvá 2.preteky'!I22</f>
        <v>16</v>
      </c>
      <c r="T41" t="str">
        <f>'družstvá 2.preteky'!I21</f>
        <v>Horváth Oszkár</v>
      </c>
      <c r="U41" t="str">
        <f>'družstvá 2.preteky'!$B$21</f>
        <v>Dunajská Streda - Golden feeder team</v>
      </c>
      <c r="V41">
        <v>9</v>
      </c>
      <c r="W41" t="str">
        <f t="shared" si="12"/>
        <v>Hodek Oto</v>
      </c>
      <c r="X41" t="str">
        <f t="shared" si="13"/>
        <v>Komárno -Tubertini</v>
      </c>
      <c r="AB41">
        <f>'družstvá 2.preteky'!L22</f>
        <v>1</v>
      </c>
      <c r="AC41" t="str">
        <f>'družstvá 2.preteky'!L21</f>
        <v>Szabó Ladislav</v>
      </c>
      <c r="AD41" t="str">
        <f>'družstvá 2.preteky'!$B$21</f>
        <v>Dunajská Streda - Golden feeder team</v>
      </c>
      <c r="AE41">
        <v>9</v>
      </c>
      <c r="AF41" t="str">
        <f t="shared" si="14"/>
        <v>Foldes Zoltán</v>
      </c>
      <c r="AG41" t="str">
        <f t="shared" si="15"/>
        <v>Komárno -Tubertini</v>
      </c>
    </row>
    <row r="42" spans="1:33" x14ac:dyDescent="0.15">
      <c r="A42">
        <f>'družstvá 2.preteky'!C24</f>
        <v>25</v>
      </c>
      <c r="B42" t="str">
        <f>'družstvá 2.preteky'!C23</f>
        <v>Beniš Ján</v>
      </c>
      <c r="C42" t="str">
        <f>'družstvá 2.preteky'!$B$23</f>
        <v>Košice C - Sensas</v>
      </c>
      <c r="D42">
        <v>10</v>
      </c>
      <c r="E42" t="str">
        <f t="shared" si="8"/>
        <v>Rovenský Denis</v>
      </c>
      <c r="F42" t="str">
        <f t="shared" si="9"/>
        <v>Nová Baňa - Masterfish</v>
      </c>
      <c r="J42">
        <f>'družstvá 2.preteky'!F24</f>
        <v>13</v>
      </c>
      <c r="K42" t="str">
        <f>'družstvá 2.preteky'!F23</f>
        <v>Kundrát Tomáš</v>
      </c>
      <c r="L42" t="str">
        <f>'družstvá 2.preteky'!$B$23</f>
        <v>Košice C - Sensas</v>
      </c>
      <c r="M42">
        <v>10</v>
      </c>
      <c r="N42" t="str">
        <f t="shared" si="10"/>
        <v>Buchan Matej</v>
      </c>
      <c r="O42" t="str">
        <f t="shared" si="11"/>
        <v>Bratislava 5 - Abramis A</v>
      </c>
      <c r="S42">
        <f>'družstvá 2.preteky'!I24</f>
        <v>17</v>
      </c>
      <c r="T42" t="str">
        <f>'družstvá 2.preteky'!I23</f>
        <v>Hirjak Peter</v>
      </c>
      <c r="U42" t="str">
        <f>'družstvá 2.preteky'!$B$23</f>
        <v>Košice C - Sensas</v>
      </c>
      <c r="V42">
        <v>10</v>
      </c>
      <c r="W42" t="str">
        <f t="shared" si="12"/>
        <v>Korman Patrik</v>
      </c>
      <c r="X42" t="str">
        <f t="shared" si="13"/>
        <v>Galanta - Sensas B</v>
      </c>
      <c r="AB42">
        <f>'družstvá 2.preteky'!L24</f>
        <v>21</v>
      </c>
      <c r="AC42" t="str">
        <f>'družstvá 2.preteky'!L23</f>
        <v>Ninčák Martin</v>
      </c>
      <c r="AD42" t="str">
        <f>'družstvá 2.preteky'!$B$23</f>
        <v>Košice C - Sensas</v>
      </c>
      <c r="AE42">
        <v>10</v>
      </c>
      <c r="AF42" t="str">
        <f t="shared" si="14"/>
        <v>Sičák Pavel</v>
      </c>
      <c r="AG42" t="str">
        <f t="shared" si="15"/>
        <v>ČR</v>
      </c>
    </row>
    <row r="43" spans="1:33" x14ac:dyDescent="0.15">
      <c r="A43">
        <f>'družstvá 2.preteky'!C26</f>
        <v>18</v>
      </c>
      <c r="B43" t="str">
        <f>'družstvá 2.preteky'!C25</f>
        <v>Polák Karol</v>
      </c>
      <c r="C43" t="str">
        <f>'družstvá 2.preteky'!$B$25</f>
        <v>Trebišov</v>
      </c>
      <c r="D43">
        <v>11</v>
      </c>
      <c r="E43" t="str">
        <f t="shared" si="8"/>
        <v>Majčiník Miloš</v>
      </c>
      <c r="F43" t="str">
        <f t="shared" si="9"/>
        <v>Považská Bystrica B</v>
      </c>
      <c r="J43">
        <f>'družstvá 2.preteky'!F26</f>
        <v>14</v>
      </c>
      <c r="K43" t="str">
        <f>'družstvá 2.preteky'!F25</f>
        <v>Kolodý Matúš</v>
      </c>
      <c r="L43" t="str">
        <f>'družstvá 2.preteky'!$B$25</f>
        <v>Trebišov</v>
      </c>
      <c r="M43">
        <v>11</v>
      </c>
      <c r="N43" t="str">
        <f t="shared" si="10"/>
        <v>Žilinčík Michal</v>
      </c>
      <c r="O43" t="str">
        <f t="shared" si="11"/>
        <v>II</v>
      </c>
      <c r="S43">
        <f>'družstvá 2.preteky'!I26</f>
        <v>14</v>
      </c>
      <c r="T43" t="str">
        <f>'družstvá 2.preteky'!I25</f>
        <v>Šimko Maroš</v>
      </c>
      <c r="U43" t="str">
        <f>'družstvá 2.preteky'!$B$25</f>
        <v>Trebišov</v>
      </c>
      <c r="V43">
        <v>11</v>
      </c>
      <c r="W43" t="str">
        <f t="shared" si="12"/>
        <v>Szikonya Kristián</v>
      </c>
      <c r="X43" t="str">
        <f t="shared" si="13"/>
        <v>Nové Zámky  Maros-Mix Tubertini</v>
      </c>
      <c r="AB43">
        <f>'družstvá 2.preteky'!L26</f>
        <v>19</v>
      </c>
      <c r="AC43" t="str">
        <f>'družstvá 2.preteky'!L25</f>
        <v>Krasnický Michal</v>
      </c>
      <c r="AD43" t="str">
        <f>'družstvá 2.preteky'!$B$25</f>
        <v>Trebišov</v>
      </c>
      <c r="AE43">
        <v>11</v>
      </c>
      <c r="AF43" t="str">
        <f t="shared" si="14"/>
        <v>Šimko Jozef</v>
      </c>
      <c r="AG43" t="str">
        <f t="shared" si="15"/>
        <v>Nová Baňa - Masterfish</v>
      </c>
    </row>
    <row r="44" spans="1:33" x14ac:dyDescent="0.15">
      <c r="A44">
        <f>'družstvá 2.preteky'!C28</f>
        <v>11</v>
      </c>
      <c r="B44" t="str">
        <f>'družstvá 2.preteky'!C27</f>
        <v>Majčiník Miloš</v>
      </c>
      <c r="C44" t="str">
        <f>'družstvá 2.preteky'!$B$27</f>
        <v>Považská Bystrica B</v>
      </c>
      <c r="D44">
        <v>12</v>
      </c>
      <c r="E44" t="str">
        <f t="shared" si="8"/>
        <v>Kosmeľ Miroslav</v>
      </c>
      <c r="F44" t="str">
        <f t="shared" si="9"/>
        <v>Dolný Kubín - Robinson</v>
      </c>
      <c r="J44">
        <f>'družstvá 2.preteky'!F28</f>
        <v>3</v>
      </c>
      <c r="K44" t="str">
        <f>'družstvá 2.preteky'!F27</f>
        <v>Smataník Martin</v>
      </c>
      <c r="L44" t="str">
        <f>'družstvá 2.preteky'!$B$27</f>
        <v>Považská Bystrica B</v>
      </c>
      <c r="M44">
        <v>12</v>
      </c>
      <c r="N44" t="str">
        <f t="shared" si="10"/>
        <v>Almási Tibor</v>
      </c>
      <c r="O44" t="str">
        <f t="shared" si="11"/>
        <v>Nové Zámky  Maros-Mix Tubertini</v>
      </c>
      <c r="S44">
        <f>'družstvá 2.preteky'!I28</f>
        <v>20</v>
      </c>
      <c r="T44" t="str">
        <f>'družstvá 2.preteky'!I27</f>
        <v>Luhový Peter</v>
      </c>
      <c r="U44" t="str">
        <f>'družstvá 2.preteky'!$B$27</f>
        <v>Považská Bystrica B</v>
      </c>
      <c r="V44">
        <v>12</v>
      </c>
      <c r="W44" t="str">
        <f t="shared" si="12"/>
        <v>Rovenský Ivan</v>
      </c>
      <c r="X44" t="str">
        <f t="shared" si="13"/>
        <v>Nová Baňa - Masterfish</v>
      </c>
      <c r="AB44">
        <f>'družstvá 2.preteky'!L28</f>
        <v>23</v>
      </c>
      <c r="AC44" t="str">
        <f>'družstvá 2.preteky'!L27</f>
        <v xml:space="preserve">Záparaník Marian </v>
      </c>
      <c r="AD44" t="str">
        <f>'družstvá 2.preteky'!$B$27</f>
        <v>Považská Bystrica B</v>
      </c>
      <c r="AE44">
        <v>12</v>
      </c>
      <c r="AF44" t="str">
        <f t="shared" si="14"/>
        <v>Jenei Ľudovít</v>
      </c>
      <c r="AG44" t="str">
        <f t="shared" si="15"/>
        <v>Marcelová</v>
      </c>
    </row>
    <row r="45" spans="1:33" x14ac:dyDescent="0.15">
      <c r="A45">
        <f>'družstvá 2.preteky'!C30</f>
        <v>9</v>
      </c>
      <c r="B45" t="str">
        <f>'družstvá 2.preteky'!C29</f>
        <v>Breuer Richard</v>
      </c>
      <c r="C45" t="str">
        <f>'družstvá 2.preteky'!$B$29</f>
        <v>Košice D - Tubertini</v>
      </c>
      <c r="D45">
        <v>13</v>
      </c>
      <c r="E45" t="str">
        <f t="shared" si="8"/>
        <v>Mihálik Martin</v>
      </c>
      <c r="F45" t="str">
        <f t="shared" si="9"/>
        <v>II</v>
      </c>
      <c r="J45">
        <f>'družstvá 2.preteky'!F30</f>
        <v>2</v>
      </c>
      <c r="K45" t="str">
        <f>'družstvá 2.preteky'!F29</f>
        <v>Molnár Patrik</v>
      </c>
      <c r="L45" t="str">
        <f>'družstvá 2.preteky'!$B$29</f>
        <v>Košice D - Tubertini</v>
      </c>
      <c r="M45">
        <v>13</v>
      </c>
      <c r="N45" t="str">
        <f t="shared" si="10"/>
        <v>Kundrát Tomáš</v>
      </c>
      <c r="O45" t="str">
        <f t="shared" si="11"/>
        <v>Košice C - Sensas</v>
      </c>
      <c r="S45">
        <f>'družstvá 2.preteky'!I30</f>
        <v>18</v>
      </c>
      <c r="T45" t="str">
        <f>'družstvá 2.preteky'!I29</f>
        <v>Kovalkovič Gabriel</v>
      </c>
      <c r="U45" t="str">
        <f>'družstvá 2.preteky'!$B$29</f>
        <v>Košice D - Tubertini</v>
      </c>
      <c r="V45">
        <v>13</v>
      </c>
      <c r="W45" t="str">
        <f t="shared" si="12"/>
        <v>Dulay Samuel</v>
      </c>
      <c r="X45" t="str">
        <f t="shared" si="13"/>
        <v>II</v>
      </c>
      <c r="AB45">
        <f>'družstvá 2.preteky'!L30</f>
        <v>13</v>
      </c>
      <c r="AC45" t="str">
        <f>'družstvá 2.preteky'!L29</f>
        <v>Gajdoš Patrik</v>
      </c>
      <c r="AD45" t="str">
        <f>'družstvá 2.preteky'!$B$29</f>
        <v>Košice D - Tubertini</v>
      </c>
      <c r="AE45">
        <v>13</v>
      </c>
      <c r="AF45" t="str">
        <f t="shared" si="14"/>
        <v>Gajdoš Patrik</v>
      </c>
      <c r="AG45" t="str">
        <f t="shared" si="15"/>
        <v>Košice D - Tubertini</v>
      </c>
    </row>
    <row r="46" spans="1:33" x14ac:dyDescent="0.15">
      <c r="A46">
        <f>'družstvá 2.preteky'!C32</f>
        <v>1</v>
      </c>
      <c r="B46" t="str">
        <f>'družstvá 2.preteky'!C31</f>
        <v>Schulcz Norbert</v>
      </c>
      <c r="C46" t="str">
        <f>'družstvá 2.preteky'!$B$31</f>
        <v>Marcelová</v>
      </c>
      <c r="D46">
        <v>14</v>
      </c>
      <c r="E46" t="str">
        <f t="shared" si="8"/>
        <v>Dóka Pavol</v>
      </c>
      <c r="F46" t="str">
        <f t="shared" si="9"/>
        <v>Bratislava 2 - Trabucco</v>
      </c>
      <c r="J46">
        <f>'družstvá 2.preteky'!F32</f>
        <v>4</v>
      </c>
      <c r="K46" t="str">
        <f>'družstvá 2.preteky'!F31</f>
        <v>Takács Ladislav</v>
      </c>
      <c r="L46" t="str">
        <f>'družstvá 2.preteky'!$B$31</f>
        <v>Marcelová</v>
      </c>
      <c r="M46">
        <v>14</v>
      </c>
      <c r="N46" t="str">
        <f t="shared" si="10"/>
        <v>Kolodý Matúš</v>
      </c>
      <c r="O46" t="str">
        <f t="shared" si="11"/>
        <v>Trebišov</v>
      </c>
      <c r="S46">
        <f>'družstvá 2.preteky'!I32</f>
        <v>26</v>
      </c>
      <c r="T46" t="str">
        <f>'družstvá 2.preteky'!I31</f>
        <v>Dobrocsányi Ladislav</v>
      </c>
      <c r="U46" t="str">
        <f>'družstvá 2.preteky'!$B$31</f>
        <v>Marcelová</v>
      </c>
      <c r="V46">
        <v>14</v>
      </c>
      <c r="W46" t="str">
        <f t="shared" si="12"/>
        <v>Šimko Maroš</v>
      </c>
      <c r="X46" t="str">
        <f t="shared" si="13"/>
        <v>Trebišov</v>
      </c>
      <c r="AB46">
        <f>'družstvá 2.preteky'!L32</f>
        <v>12</v>
      </c>
      <c r="AC46" t="str">
        <f>'družstvá 2.preteky'!L31</f>
        <v>Jenei Ľudovít</v>
      </c>
      <c r="AD46" t="str">
        <f>'družstvá 2.preteky'!$B$31</f>
        <v>Marcelová</v>
      </c>
      <c r="AE46">
        <v>14</v>
      </c>
      <c r="AF46" t="str">
        <f t="shared" si="14"/>
        <v>Szabó Tomáš</v>
      </c>
      <c r="AG46" t="str">
        <f t="shared" si="15"/>
        <v>Galanta - Sensas B</v>
      </c>
    </row>
    <row r="47" spans="1:33" x14ac:dyDescent="0.15">
      <c r="A47">
        <f>'družstvá 2.preteky'!C34</f>
        <v>14</v>
      </c>
      <c r="B47" t="str">
        <f>'družstvá 2.preteky'!C33</f>
        <v>Dóka Pavol</v>
      </c>
      <c r="C47" t="str">
        <f>'družstvá 2.preteky'!$B$33</f>
        <v>Bratislava 2 - Trabucco</v>
      </c>
      <c r="D47">
        <v>15</v>
      </c>
      <c r="E47" t="str">
        <f t="shared" si="8"/>
        <v>Černák Peter</v>
      </c>
      <c r="F47" t="str">
        <f t="shared" si="9"/>
        <v>Sereď -Feeder team Sereď</v>
      </c>
      <c r="J47">
        <f>'družstvá 2.preteky'!F34</f>
        <v>23</v>
      </c>
      <c r="K47" t="str">
        <f>'družstvá 2.preteky'!F33</f>
        <v>Ponya Alexander</v>
      </c>
      <c r="L47" t="str">
        <f>'družstvá 2.preteky'!$B$33</f>
        <v>Bratislava 2 - Trabucco</v>
      </c>
      <c r="M47">
        <v>15</v>
      </c>
      <c r="N47" t="str">
        <f t="shared" si="10"/>
        <v>Pavlík Jaroslav</v>
      </c>
      <c r="O47" t="str">
        <f t="shared" si="11"/>
        <v xml:space="preserve">Považská Bystrica A  Browning </v>
      </c>
      <c r="S47">
        <f>'družstvá 2.preteky'!I34</f>
        <v>1</v>
      </c>
      <c r="T47" t="str">
        <f>'družstvá 2.preteky'!I33</f>
        <v>Palinkáš Milan</v>
      </c>
      <c r="U47" t="str">
        <f>'družstvá 2.preteky'!$B$33</f>
        <v>Bratislava 2 - Trabucco</v>
      </c>
      <c r="V47">
        <v>15</v>
      </c>
      <c r="W47" t="str">
        <f t="shared" si="12"/>
        <v>Vajdulák Leonard</v>
      </c>
      <c r="X47" t="str">
        <f t="shared" si="13"/>
        <v>Dolný Kubín - Robinson</v>
      </c>
      <c r="AB47">
        <f>'družstvá 2.preteky'!L34</f>
        <v>24</v>
      </c>
      <c r="AC47" t="str">
        <f>'družstvá 2.preteky'!L33</f>
        <v>Matula Pavol</v>
      </c>
      <c r="AD47" t="str">
        <f>'družstvá 2.preteky'!$B$33</f>
        <v>Bratislava 2 - Trabucco</v>
      </c>
      <c r="AE47">
        <v>15</v>
      </c>
      <c r="AF47" t="str">
        <f t="shared" si="14"/>
        <v>Madro Pavol</v>
      </c>
      <c r="AG47" t="str">
        <f t="shared" si="15"/>
        <v>Dunajská Lužná MVDY</v>
      </c>
    </row>
    <row r="48" spans="1:33" x14ac:dyDescent="0.15">
      <c r="A48">
        <f>'družstvá 2.preteky'!C36</f>
        <v>8</v>
      </c>
      <c r="B48" t="str">
        <f>'družstvá 2.preteky'!C35</f>
        <v>Gažo Milan</v>
      </c>
      <c r="C48" t="str">
        <f>'družstvá 2.preteky'!$B$35</f>
        <v>Galanta -Sensas A</v>
      </c>
      <c r="D48">
        <v>16</v>
      </c>
      <c r="E48" t="str">
        <f t="shared" si="8"/>
        <v>Brašen Pavol</v>
      </c>
      <c r="F48" t="str">
        <f t="shared" si="9"/>
        <v>Bratislava 5 - Abramis B</v>
      </c>
      <c r="J48">
        <f>'družstvá 2.preteky'!F36</f>
        <v>17</v>
      </c>
      <c r="K48" t="str">
        <f>'družstvá 2.preteky'!F35</f>
        <v>JarábekAttila</v>
      </c>
      <c r="L48" t="str">
        <f>'družstvá 2.preteky'!$B$35</f>
        <v>Galanta -Sensas A</v>
      </c>
      <c r="M48">
        <v>16</v>
      </c>
      <c r="N48" t="str">
        <f t="shared" si="10"/>
        <v>Kiss Rudolf</v>
      </c>
      <c r="O48" t="str">
        <f t="shared" si="11"/>
        <v>Dunajská Streda - Golden feeder team</v>
      </c>
      <c r="S48">
        <f>'družstvá 2.preteky'!I36</f>
        <v>25</v>
      </c>
      <c r="T48" t="str">
        <f>'družstvá 2.preteky'!I35</f>
        <v>Vígh Jozef</v>
      </c>
      <c r="U48" t="str">
        <f>'družstvá 2.preteky'!$B$35</f>
        <v>Galanta -Sensas A</v>
      </c>
      <c r="V48">
        <v>16</v>
      </c>
      <c r="W48" t="str">
        <f t="shared" si="12"/>
        <v>Horváth Oszkár</v>
      </c>
      <c r="X48" t="str">
        <f t="shared" si="13"/>
        <v>Dunajská Streda - Golden feeder team</v>
      </c>
      <c r="AB48">
        <f>'družstvá 2.preteky'!L36</f>
        <v>8</v>
      </c>
      <c r="AC48" t="str">
        <f>'družstvá 2.preteky'!L35</f>
        <v>Hikkel Imrich</v>
      </c>
      <c r="AD48" t="str">
        <f>'družstvá 2.preteky'!$B$35</f>
        <v>Galanta -Sensas A</v>
      </c>
      <c r="AE48">
        <v>16</v>
      </c>
      <c r="AF48" t="str">
        <f t="shared" si="14"/>
        <v>Križan Martin</v>
      </c>
      <c r="AG48" t="str">
        <f t="shared" si="15"/>
        <v>Bratislava 5 - Abramis A</v>
      </c>
    </row>
    <row r="49" spans="1:33" x14ac:dyDescent="0.15">
      <c r="A49">
        <f>'družstvá 2.preteky'!C38</f>
        <v>19</v>
      </c>
      <c r="B49" t="str">
        <f>'družstvá 2.preteky'!C37</f>
        <v>Koller Roland</v>
      </c>
      <c r="C49" t="str">
        <f>'družstvá 2.preteky'!$B$37</f>
        <v>Galanta - Sensas B</v>
      </c>
      <c r="D49">
        <v>17</v>
      </c>
      <c r="E49" t="str">
        <f t="shared" si="8"/>
        <v>Hirjak Miroslav</v>
      </c>
      <c r="F49" t="str">
        <f t="shared" si="9"/>
        <v>Bratislava 5 - Abramis A</v>
      </c>
      <c r="J49">
        <f>'družstvá 2.preteky'!F38</f>
        <v>21</v>
      </c>
      <c r="K49" t="str">
        <f>'družstvá 2.preteky'!F37</f>
        <v>Karvaš Kamil</v>
      </c>
      <c r="L49" t="str">
        <f>'družstvá 2.preteky'!$B$37</f>
        <v>Galanta - Sensas B</v>
      </c>
      <c r="M49">
        <v>17</v>
      </c>
      <c r="N49" t="str">
        <f t="shared" si="10"/>
        <v>JarábekAttila</v>
      </c>
      <c r="O49" t="str">
        <f t="shared" si="11"/>
        <v>Galanta -Sensas A</v>
      </c>
      <c r="S49">
        <f>'družstvá 2.preteky'!I38</f>
        <v>10</v>
      </c>
      <c r="T49" t="str">
        <f>'družstvá 2.preteky'!I37</f>
        <v>Korman Patrik</v>
      </c>
      <c r="U49" t="str">
        <f>'družstvá 2.preteky'!$B$37</f>
        <v>Galanta - Sensas B</v>
      </c>
      <c r="V49">
        <v>17</v>
      </c>
      <c r="W49" t="str">
        <f t="shared" si="12"/>
        <v>Hirjak Peter</v>
      </c>
      <c r="X49" t="str">
        <f t="shared" si="13"/>
        <v>Košice C - Sensas</v>
      </c>
      <c r="AB49">
        <f>'družstvá 2.preteky'!L38</f>
        <v>14</v>
      </c>
      <c r="AC49" t="str">
        <f>'družstvá 2.preteky'!L37</f>
        <v>Szabó Tomáš</v>
      </c>
      <c r="AD49" t="str">
        <f>'družstvá 2.preteky'!$B$37</f>
        <v>Galanta - Sensas B</v>
      </c>
      <c r="AE49">
        <v>17</v>
      </c>
      <c r="AF49" t="str">
        <f t="shared" si="14"/>
        <v>Vaško Tomáš</v>
      </c>
      <c r="AG49" t="str">
        <f t="shared" si="15"/>
        <v>Košice A</v>
      </c>
    </row>
    <row r="50" spans="1:33" x14ac:dyDescent="0.15">
      <c r="A50">
        <f>'družstvá 2.preteky'!C40</f>
        <v>4</v>
      </c>
      <c r="B50" t="str">
        <f>'družstvá 2.preteky'!C39</f>
        <v>Beke Zoltán</v>
      </c>
      <c r="C50" t="str">
        <f>'družstvá 2.preteky'!$B$39</f>
        <v>Komárno -Tubertini</v>
      </c>
      <c r="D50">
        <v>18</v>
      </c>
      <c r="E50" t="str">
        <f t="shared" si="8"/>
        <v>Polák Karol</v>
      </c>
      <c r="F50" t="str">
        <f t="shared" si="9"/>
        <v>Trebišov</v>
      </c>
      <c r="J50">
        <f>'družstvá 2.preteky'!F40</f>
        <v>5</v>
      </c>
      <c r="K50" t="str">
        <f>'družstvá 2.preteky'!F39</f>
        <v>Paksi Nick</v>
      </c>
      <c r="L50" t="str">
        <f>'družstvá 2.preteky'!$B$39</f>
        <v>Komárno -Tubertini</v>
      </c>
      <c r="M50">
        <v>18</v>
      </c>
      <c r="N50" t="str">
        <f t="shared" si="10"/>
        <v>Divéky Jozef</v>
      </c>
      <c r="O50" t="str">
        <f t="shared" si="11"/>
        <v>I.</v>
      </c>
      <c r="S50">
        <f>'družstvá 2.preteky'!I40</f>
        <v>9</v>
      </c>
      <c r="T50" t="str">
        <f>'družstvá 2.preteky'!I39</f>
        <v>Hodek Oto</v>
      </c>
      <c r="U50" t="str">
        <f>'družstvá 2.preteky'!$B$39</f>
        <v>Komárno -Tubertini</v>
      </c>
      <c r="V50">
        <v>18</v>
      </c>
      <c r="W50" t="str">
        <f t="shared" si="12"/>
        <v>Kovalkovič Gabriel</v>
      </c>
      <c r="X50" t="str">
        <f t="shared" si="13"/>
        <v>Košice D - Tubertini</v>
      </c>
      <c r="AB50">
        <f>'družstvá 2.preteky'!L40</f>
        <v>9</v>
      </c>
      <c r="AC50" t="str">
        <f>'družstvá 2.preteky'!L39</f>
        <v>Foldes Zoltán</v>
      </c>
      <c r="AD50" t="str">
        <f>'družstvá 2.preteky'!$B$39</f>
        <v>Komárno -Tubertini</v>
      </c>
      <c r="AE50">
        <v>18</v>
      </c>
      <c r="AF50" t="str">
        <f t="shared" si="14"/>
        <v>Košecký David</v>
      </c>
      <c r="AG50" t="str">
        <f t="shared" si="15"/>
        <v xml:space="preserve">Považská Bystrica A  Browning </v>
      </c>
    </row>
    <row r="51" spans="1:33" x14ac:dyDescent="0.15">
      <c r="A51">
        <f>'družstvá 2.preteky'!C42</f>
        <v>26</v>
      </c>
      <c r="B51" t="str">
        <f>'družstvá 2.preteky'!C41</f>
        <v>Zelenák Milan</v>
      </c>
      <c r="C51" t="str">
        <f>'družstvá 2.preteky'!$B$41</f>
        <v xml:space="preserve">Považská Bystrica A  Browning </v>
      </c>
      <c r="D51">
        <v>19</v>
      </c>
      <c r="E51" t="str">
        <f t="shared" si="8"/>
        <v>Koller Roland</v>
      </c>
      <c r="F51" t="str">
        <f t="shared" si="9"/>
        <v>Galanta - Sensas B</v>
      </c>
      <c r="J51">
        <f>'družstvá 2.preteky'!F42</f>
        <v>15</v>
      </c>
      <c r="K51" t="str">
        <f>'družstvá 2.preteky'!F41</f>
        <v>Pavlík Jaroslav</v>
      </c>
      <c r="L51" t="str">
        <f>'družstvá 2.preteky'!$B$41</f>
        <v xml:space="preserve">Považská Bystrica A  Browning </v>
      </c>
      <c r="M51">
        <v>19</v>
      </c>
      <c r="N51" t="str">
        <f t="shared" si="10"/>
        <v>Psota Igor</v>
      </c>
      <c r="O51" t="str">
        <f t="shared" si="11"/>
        <v>Dunajská Lužná MVDY</v>
      </c>
      <c r="S51">
        <f>'družstvá 2.preteky'!I42</f>
        <v>4</v>
      </c>
      <c r="T51" t="str">
        <f>'družstvá 2.preteky'!I41</f>
        <v>Slamka Marek</v>
      </c>
      <c r="U51" t="str">
        <f>'družstvá 2.preteky'!$B$41</f>
        <v xml:space="preserve">Považská Bystrica A  Browning </v>
      </c>
      <c r="V51">
        <v>19</v>
      </c>
      <c r="W51" t="str">
        <f t="shared" si="12"/>
        <v>Chandoga Peter</v>
      </c>
      <c r="X51" t="str">
        <f t="shared" si="13"/>
        <v>Bratislava 5 - Abramis A</v>
      </c>
      <c r="AB51">
        <f>'družstvá 2.preteky'!L42</f>
        <v>18</v>
      </c>
      <c r="AC51" t="str">
        <f>'družstvá 2.preteky'!L41</f>
        <v>Košecký David</v>
      </c>
      <c r="AD51" t="str">
        <f>'družstvá 2.preteky'!$B$41</f>
        <v xml:space="preserve">Považská Bystrica A  Browning </v>
      </c>
      <c r="AE51">
        <v>19</v>
      </c>
      <c r="AF51" t="str">
        <f t="shared" si="14"/>
        <v>Krasnický Michal</v>
      </c>
      <c r="AG51" t="str">
        <f t="shared" si="15"/>
        <v>Trebišov</v>
      </c>
    </row>
    <row r="52" spans="1:33" x14ac:dyDescent="0.15">
      <c r="A52">
        <f>'družstvá 2.preteky'!C44</f>
        <v>17</v>
      </c>
      <c r="B52" t="str">
        <f>'družstvá 2.preteky'!C43</f>
        <v>Hirjak Miroslav</v>
      </c>
      <c r="C52" t="str">
        <f>'družstvá 2.preteky'!$B$43</f>
        <v>Bratislava 5 - Abramis A</v>
      </c>
      <c r="D52">
        <v>20</v>
      </c>
      <c r="E52" t="str">
        <f t="shared" si="8"/>
        <v>Šulan Roman</v>
      </c>
      <c r="F52" t="str">
        <f t="shared" si="9"/>
        <v>Košice A</v>
      </c>
      <c r="J52">
        <f>'družstvá 2.preteky'!F44</f>
        <v>10</v>
      </c>
      <c r="K52" t="str">
        <f>'družstvá 2.preteky'!F43</f>
        <v>Buchan Matej</v>
      </c>
      <c r="L52" t="str">
        <f>'družstvá 2.preteky'!$B$43</f>
        <v>Bratislava 5 - Abramis A</v>
      </c>
      <c r="M52">
        <v>20</v>
      </c>
      <c r="N52" t="str">
        <f t="shared" si="10"/>
        <v>Púčik Jozef</v>
      </c>
      <c r="O52" t="str">
        <f t="shared" si="11"/>
        <v>Dolný Kubín - Robinson</v>
      </c>
      <c r="S52">
        <f>'družstvá 2.preteky'!I44</f>
        <v>19</v>
      </c>
      <c r="T52" t="str">
        <f>'družstvá 2.preteky'!I43</f>
        <v>Chandoga Peter</v>
      </c>
      <c r="U52" t="str">
        <f>'družstvá 2.preteky'!$B$43</f>
        <v>Bratislava 5 - Abramis A</v>
      </c>
      <c r="V52">
        <v>20</v>
      </c>
      <c r="W52" t="str">
        <f t="shared" si="12"/>
        <v>Luhový Peter</v>
      </c>
      <c r="X52" t="str">
        <f t="shared" si="13"/>
        <v>Považská Bystrica B</v>
      </c>
      <c r="AB52">
        <f>'družstvá 2.preteky'!L44</f>
        <v>16</v>
      </c>
      <c r="AC52" t="str">
        <f>'družstvá 2.preteky'!L43</f>
        <v>Križan Martin</v>
      </c>
      <c r="AD52" t="str">
        <f>'družstvá 2.preteky'!$B$43</f>
        <v>Bratislava 5 - Abramis A</v>
      </c>
      <c r="AE52">
        <v>20</v>
      </c>
      <c r="AF52" t="str">
        <f t="shared" si="14"/>
        <v>Haššo Jaroslav</v>
      </c>
      <c r="AG52" t="str">
        <f t="shared" si="15"/>
        <v>Hlohovec - Browvning</v>
      </c>
    </row>
    <row r="53" spans="1:33" x14ac:dyDescent="0.15">
      <c r="A53">
        <f>'družstvá 2.preteky'!C46</f>
        <v>16</v>
      </c>
      <c r="B53" t="str">
        <f>'družstvá 2.preteky'!C45</f>
        <v>Brašen Pavol</v>
      </c>
      <c r="C53" t="str">
        <f>'družstvá 2.preteky'!$B$45</f>
        <v>Bratislava 5 - Abramis B</v>
      </c>
      <c r="D53">
        <v>21</v>
      </c>
      <c r="E53" t="str">
        <f t="shared" si="8"/>
        <v>Tomanovics Alexand</v>
      </c>
      <c r="F53" t="str">
        <f t="shared" si="9"/>
        <v>Dunajská Streda  Szenzal</v>
      </c>
      <c r="J53">
        <f>'družstvá 2.preteky'!F46</f>
        <v>8</v>
      </c>
      <c r="K53" t="str">
        <f>'družstvá 2.preteky'!F45</f>
        <v>Buchan Vladimír</v>
      </c>
      <c r="L53" t="str">
        <f>'družstvá 2.preteky'!$B$45</f>
        <v>Bratislava 5 - Abramis B</v>
      </c>
      <c r="M53">
        <v>21</v>
      </c>
      <c r="N53" t="str">
        <f t="shared" si="10"/>
        <v>Karvaš Kamil</v>
      </c>
      <c r="O53" t="str">
        <f t="shared" si="11"/>
        <v>Galanta - Sensas B</v>
      </c>
      <c r="S53">
        <f>'družstvá 2.preteky'!I46</f>
        <v>6</v>
      </c>
      <c r="T53" t="str">
        <f>'družstvá 2.preteky'!I45</f>
        <v>Perbecký Ivan</v>
      </c>
      <c r="U53" t="str">
        <f>'družstvá 2.preteky'!$B$45</f>
        <v>Bratislava 5 - Abramis B</v>
      </c>
      <c r="V53">
        <v>21</v>
      </c>
      <c r="W53" t="str">
        <f t="shared" si="12"/>
        <v>Zálešák Petr</v>
      </c>
      <c r="X53" t="str">
        <f t="shared" si="13"/>
        <v>I.</v>
      </c>
      <c r="AB53">
        <f>'družstvá 2.preteky'!L46</f>
        <v>2</v>
      </c>
      <c r="AC53" t="str">
        <f>'družstvá 2.preteky'!L45</f>
        <v>Tamáš Ľudovít</v>
      </c>
      <c r="AD53" t="str">
        <f>'družstvá 2.preteky'!$B$45</f>
        <v>Bratislava 5 - Abramis B</v>
      </c>
      <c r="AE53">
        <v>21</v>
      </c>
      <c r="AF53" t="str">
        <f t="shared" si="14"/>
        <v>Ninčák Martin</v>
      </c>
      <c r="AG53" t="str">
        <f t="shared" si="15"/>
        <v>Košice C - Sensas</v>
      </c>
    </row>
    <row r="54" spans="1:33" x14ac:dyDescent="0.15">
      <c r="A54">
        <f>'družstvá 2.preteky'!C48</f>
        <v>2</v>
      </c>
      <c r="B54" t="str">
        <f>'družstvá 2.preteky'!C47</f>
        <v>Németh Norbert</v>
      </c>
      <c r="C54" t="str">
        <f>'družstvá 2.preteky'!$B$47</f>
        <v>Senec - Energofish</v>
      </c>
      <c r="D54">
        <v>22</v>
      </c>
      <c r="E54" t="str">
        <f t="shared" si="8"/>
        <v>Gergel Marek</v>
      </c>
      <c r="F54" t="str">
        <f t="shared" si="9"/>
        <v>Nové Zámky  Maros-Mix Tubertini</v>
      </c>
      <c r="J54">
        <f>'družstvá 2.preteky'!F48</f>
        <v>6</v>
      </c>
      <c r="K54" t="str">
        <f>'družstvá 2.preteky'!F47</f>
        <v>Kasan Andrej</v>
      </c>
      <c r="L54" t="str">
        <f>'družstvá 2.preteky'!$B$47</f>
        <v>Senec - Energofish</v>
      </c>
      <c r="M54">
        <v>22</v>
      </c>
      <c r="N54" t="str">
        <f t="shared" si="10"/>
        <v>Hason Marián</v>
      </c>
      <c r="O54" t="str">
        <f t="shared" si="11"/>
        <v>Bratislava 1- AWA-S</v>
      </c>
      <c r="S54">
        <f>'družstvá 2.preteky'!I48</f>
        <v>23</v>
      </c>
      <c r="T54" t="str">
        <f>'družstvá 2.preteky'!I47</f>
        <v>Milošovič Martin</v>
      </c>
      <c r="U54" t="str">
        <f>'družstvá 2.preteky'!$B$47</f>
        <v>Senec - Energofish</v>
      </c>
      <c r="V54">
        <v>22</v>
      </c>
      <c r="W54" t="str">
        <f t="shared" si="12"/>
        <v>Stanek Karel</v>
      </c>
      <c r="X54" t="str">
        <f t="shared" si="13"/>
        <v>ČR</v>
      </c>
      <c r="AB54">
        <f>'družstvá 2.preteky'!L48</f>
        <v>5</v>
      </c>
      <c r="AC54" t="str">
        <f>'družstvá 2.preteky'!L47</f>
        <v>Bartakovics Richard</v>
      </c>
      <c r="AD54" t="str">
        <f>'družstvá 2.preteky'!$B$47</f>
        <v>Senec - Energofish</v>
      </c>
      <c r="AE54">
        <v>22</v>
      </c>
      <c r="AF54" t="str">
        <f t="shared" si="14"/>
        <v>Pavle Slavomír</v>
      </c>
      <c r="AG54" t="str">
        <f t="shared" si="15"/>
        <v>Bratislava 1- AWA-S</v>
      </c>
    </row>
    <row r="55" spans="1:33" x14ac:dyDescent="0.15">
      <c r="A55">
        <f>'družstvá 2.preteky'!C50</f>
        <v>21</v>
      </c>
      <c r="B55" t="str">
        <f>'družstvá 2.preteky'!C49</f>
        <v>Tomanovics Alexand</v>
      </c>
      <c r="C55" t="str">
        <f>'družstvá 2.preteky'!$B$49</f>
        <v>Dunajská Streda  Szenzal</v>
      </c>
      <c r="D55">
        <v>23</v>
      </c>
      <c r="E55" t="str">
        <f t="shared" si="8"/>
        <v>Pavelka Roman ml</v>
      </c>
      <c r="F55" t="str">
        <f t="shared" si="9"/>
        <v>Dunajská Lužná MVDY</v>
      </c>
      <c r="J55">
        <f>'družstvá 2.preteky'!F50</f>
        <v>7</v>
      </c>
      <c r="K55" t="str">
        <f>'družstvá 2.preteky'!F49</f>
        <v>Gaža Dominik</v>
      </c>
      <c r="L55" t="str">
        <f>'družstvá 2.preteky'!$B$49</f>
        <v>Dunajská Streda  Szenzal</v>
      </c>
      <c r="M55">
        <v>23</v>
      </c>
      <c r="N55" t="str">
        <f t="shared" si="10"/>
        <v>Ponya Alexander</v>
      </c>
      <c r="O55" t="str">
        <f t="shared" si="11"/>
        <v>Bratislava 2 - Trabucco</v>
      </c>
      <c r="S55">
        <f>'družstvá 2.preteky'!I50</f>
        <v>8</v>
      </c>
      <c r="T55" t="str">
        <f>'družstvá 2.preteky'!I49</f>
        <v>Gyurkovits Jozef</v>
      </c>
      <c r="U55" t="str">
        <f>'družstvá 2.preteky'!$B$49</f>
        <v>Dunajská Streda  Szenzal</v>
      </c>
      <c r="V55">
        <v>23</v>
      </c>
      <c r="W55" t="str">
        <f t="shared" si="12"/>
        <v>Milošovič Martin</v>
      </c>
      <c r="X55" t="str">
        <f t="shared" si="13"/>
        <v>Senec - Energofish</v>
      </c>
      <c r="AB55">
        <f>'družstvá 2.preteky'!L50</f>
        <v>4</v>
      </c>
      <c r="AC55" t="str">
        <f>'družstvá 2.preteky'!L49</f>
        <v>Tuka František</v>
      </c>
      <c r="AD55" t="str">
        <f>'družstvá 2.preteky'!$B$49</f>
        <v>Dunajská Streda  Szenzal</v>
      </c>
      <c r="AE55">
        <v>23</v>
      </c>
      <c r="AF55" t="str">
        <f t="shared" si="14"/>
        <v xml:space="preserve">Záparaník Marian </v>
      </c>
      <c r="AG55" t="str">
        <f t="shared" si="15"/>
        <v>Považská Bystrica B</v>
      </c>
    </row>
    <row r="56" spans="1:33" x14ac:dyDescent="0.15">
      <c r="A56">
        <f>'družstvá 2.preteky'!C52</f>
        <v>23</v>
      </c>
      <c r="B56" t="str">
        <f>'družstvá 2.preteky'!C51</f>
        <v>Pavelka Roman ml</v>
      </c>
      <c r="C56" t="str">
        <f>'družstvá 2.preteky'!$B$51</f>
        <v>Dunajská Lužná MVDY</v>
      </c>
      <c r="D56">
        <v>24</v>
      </c>
      <c r="E56" t="str">
        <f t="shared" si="8"/>
        <v>Pilek Patrik</v>
      </c>
      <c r="F56" t="str">
        <f t="shared" si="9"/>
        <v>I.</v>
      </c>
      <c r="J56">
        <f>'družstvá 2.preteky'!F52</f>
        <v>19</v>
      </c>
      <c r="K56" t="str">
        <f>'družstvá 2.preteky'!F51</f>
        <v>Psota Igor</v>
      </c>
      <c r="L56" t="str">
        <f>'družstvá 2.preteky'!$B$51</f>
        <v>Dunajská Lužná MVDY</v>
      </c>
      <c r="M56">
        <v>24</v>
      </c>
      <c r="N56" t="str">
        <f t="shared" si="10"/>
        <v>Kopinec David</v>
      </c>
      <c r="O56" t="str">
        <f t="shared" si="11"/>
        <v>Hlohovec - Browvning</v>
      </c>
      <c r="S56">
        <f>'družstvá 2.preteky'!I52</f>
        <v>5</v>
      </c>
      <c r="T56" t="str">
        <f>'družstvá 2.preteky'!I51</f>
        <v>Pavelka Roman st</v>
      </c>
      <c r="U56" t="str">
        <f>'družstvá 2.preteky'!$B$51</f>
        <v>Dunajská Lužná MVDY</v>
      </c>
      <c r="V56">
        <v>24</v>
      </c>
      <c r="W56" t="str">
        <f t="shared" si="12"/>
        <v>Paľko Peter</v>
      </c>
      <c r="X56" t="str">
        <f t="shared" si="13"/>
        <v>Košice A</v>
      </c>
      <c r="AB56">
        <f>'družstvá 2.preteky'!L52</f>
        <v>15</v>
      </c>
      <c r="AC56" t="str">
        <f>'družstvá 2.preteky'!L51</f>
        <v>Madro Pavol</v>
      </c>
      <c r="AD56" t="str">
        <f>'družstvá 2.preteky'!$B$51</f>
        <v>Dunajská Lužná MVDY</v>
      </c>
      <c r="AE56">
        <v>24</v>
      </c>
      <c r="AF56" t="str">
        <f t="shared" si="14"/>
        <v>Matula Pavol</v>
      </c>
      <c r="AG56" t="str">
        <f t="shared" si="15"/>
        <v>Bratislava 2 - Trabucco</v>
      </c>
    </row>
    <row r="57" spans="1:33" x14ac:dyDescent="0.15">
      <c r="A57">
        <f>'družstvá 2.preteky'!C54</f>
        <v>24</v>
      </c>
      <c r="B57" t="str">
        <f>'družstvá 2.preteky'!C53</f>
        <v>Pilek Patrik</v>
      </c>
      <c r="C57" t="str">
        <f>'družstvá 2.preteky'!$B$53</f>
        <v>I.</v>
      </c>
      <c r="D57">
        <v>25</v>
      </c>
      <c r="E57" t="str">
        <f t="shared" si="8"/>
        <v>Beniš Ján</v>
      </c>
      <c r="F57" t="str">
        <f t="shared" si="9"/>
        <v>Košice C - Sensas</v>
      </c>
      <c r="J57">
        <f>'družstvá 2.preteky'!F54</f>
        <v>18</v>
      </c>
      <c r="K57" t="str">
        <f>'družstvá 2.preteky'!F53</f>
        <v>Divéky Jozef</v>
      </c>
      <c r="L57" t="str">
        <f>'družstvá 2.preteky'!$B$53</f>
        <v>I.</v>
      </c>
      <c r="M57">
        <v>25</v>
      </c>
      <c r="N57" t="str">
        <f t="shared" si="10"/>
        <v>Řezáč Jan st.</v>
      </c>
      <c r="O57" t="str">
        <f t="shared" si="11"/>
        <v>ČR</v>
      </c>
      <c r="S57">
        <f>'družstvá 2.preteky'!I54</f>
        <v>21</v>
      </c>
      <c r="T57" t="str">
        <f>'družstvá 2.preteky'!I53</f>
        <v>Zálešák Petr</v>
      </c>
      <c r="U57" t="str">
        <f>'družstvá 2.preteky'!$B$53</f>
        <v>I.</v>
      </c>
      <c r="V57">
        <v>25</v>
      </c>
      <c r="W57" t="str">
        <f t="shared" si="12"/>
        <v>Vígh Jozef</v>
      </c>
      <c r="X57" t="str">
        <f t="shared" si="13"/>
        <v>Galanta -Sensas A</v>
      </c>
      <c r="AB57">
        <f>'družstvá 2.preteky'!L54</f>
        <v>6</v>
      </c>
      <c r="AC57" t="str">
        <f>'družstvá 2.preteky'!L53</f>
        <v>Kameniczky Karol</v>
      </c>
      <c r="AD57" t="str">
        <f>'družstvá 2.preteky'!$B$53</f>
        <v>I.</v>
      </c>
      <c r="AE57">
        <v>25</v>
      </c>
      <c r="AF57" t="str">
        <f t="shared" si="14"/>
        <v>Hašuk Peter</v>
      </c>
      <c r="AG57" t="str">
        <f t="shared" si="15"/>
        <v>Sereď -Feeder team Sereď</v>
      </c>
    </row>
    <row r="58" spans="1:33" x14ac:dyDescent="0.15">
      <c r="A58">
        <f>'družstvá 2.preteky'!C56</f>
        <v>13</v>
      </c>
      <c r="B58" t="str">
        <f>'družstvá 2.preteky'!C55</f>
        <v>Mihálik Martin</v>
      </c>
      <c r="C58" t="str">
        <f>'družstvá 2.preteky'!$B$55</f>
        <v>II</v>
      </c>
      <c r="D58">
        <v>26</v>
      </c>
      <c r="E58" t="str">
        <f t="shared" si="8"/>
        <v>Zelenák Milan</v>
      </c>
      <c r="F58" t="str">
        <f t="shared" si="9"/>
        <v xml:space="preserve">Považská Bystrica A  Browning </v>
      </c>
      <c r="J58">
        <f>'družstvá 2.preteky'!F56</f>
        <v>11</v>
      </c>
      <c r="K58" t="str">
        <f>'družstvá 2.preteky'!F55</f>
        <v>Žilinčík Michal</v>
      </c>
      <c r="L58" t="str">
        <f>'družstvá 2.preteky'!$B$55</f>
        <v>II</v>
      </c>
      <c r="M58">
        <v>26</v>
      </c>
      <c r="N58" t="str">
        <f t="shared" si="10"/>
        <v>Mindák Tomáš</v>
      </c>
      <c r="O58" t="str">
        <f t="shared" si="11"/>
        <v>Nová Baňa - Masterfish</v>
      </c>
      <c r="S58">
        <f>'družstvá 2.preteky'!I56</f>
        <v>13</v>
      </c>
      <c r="T58" t="str">
        <f>'družstvá 2.preteky'!I55</f>
        <v>Dulay Samuel</v>
      </c>
      <c r="U58" t="str">
        <f>'družstvá 2.preteky'!$B$55</f>
        <v>II</v>
      </c>
      <c r="V58">
        <v>26</v>
      </c>
      <c r="W58" t="str">
        <f t="shared" si="12"/>
        <v>Dobrocsányi Ladislav</v>
      </c>
      <c r="X58" t="str">
        <f t="shared" si="13"/>
        <v>Marcelová</v>
      </c>
      <c r="AB58">
        <f>'družstvá 2.preteky'!L56</f>
        <v>26</v>
      </c>
      <c r="AC58" t="str">
        <f>'družstvá 2.preteky'!L55</f>
        <v>OOO</v>
      </c>
      <c r="AD58" t="str">
        <f>'družstvá 2.preteky'!$B$55</f>
        <v>II</v>
      </c>
      <c r="AE58">
        <v>26</v>
      </c>
      <c r="AF58" t="str">
        <f t="shared" si="14"/>
        <v>OOO</v>
      </c>
      <c r="AG58" t="str">
        <f t="shared" si="15"/>
        <v>II</v>
      </c>
    </row>
    <row r="59" spans="1:33" x14ac:dyDescent="0.15">
      <c r="A59">
        <f>'družstvá 2.preteky'!C58</f>
        <v>27</v>
      </c>
      <c r="B59" t="str">
        <f>'družstvá 2.preteky'!C57</f>
        <v>X</v>
      </c>
      <c r="C59" t="str">
        <f>'družstvá 2.preteky'!$B$57</f>
        <v>III</v>
      </c>
      <c r="D59">
        <v>27</v>
      </c>
      <c r="E59" t="str">
        <f t="shared" si="8"/>
        <v>X</v>
      </c>
      <c r="F59" t="str">
        <f t="shared" si="9"/>
        <v>III</v>
      </c>
      <c r="J59">
        <f>'družstvá 2.preteky'!F58</f>
        <v>27</v>
      </c>
      <c r="K59" t="str">
        <f>'družstvá 2.preteky'!F57</f>
        <v>Z</v>
      </c>
      <c r="L59" t="str">
        <f>'družstvá 2.preteky'!$B$57</f>
        <v>III</v>
      </c>
      <c r="M59">
        <v>27</v>
      </c>
      <c r="N59" t="str">
        <f t="shared" si="10"/>
        <v>Z</v>
      </c>
      <c r="O59" t="str">
        <f t="shared" si="11"/>
        <v>III</v>
      </c>
      <c r="S59">
        <f>'družstvá 2.preteky'!I58</f>
        <v>27</v>
      </c>
      <c r="T59" t="str">
        <f>'družstvá 2.preteky'!I57</f>
        <v>Y</v>
      </c>
      <c r="U59" t="str">
        <f>'družstvá 2.preteky'!$B$57</f>
        <v>III</v>
      </c>
      <c r="V59">
        <v>27</v>
      </c>
      <c r="W59" t="str">
        <f t="shared" si="12"/>
        <v>Y</v>
      </c>
      <c r="X59" t="str">
        <f t="shared" si="13"/>
        <v>III</v>
      </c>
      <c r="AB59">
        <f>'družstvá 2.preteky'!L58</f>
        <v>27</v>
      </c>
      <c r="AC59" t="str">
        <f>'družstvá 2.preteky'!L57</f>
        <v>W</v>
      </c>
      <c r="AD59" t="str">
        <f>'družstvá 2.preteky'!$B$57</f>
        <v>III</v>
      </c>
      <c r="AE59">
        <v>27</v>
      </c>
      <c r="AF59" t="str">
        <f t="shared" si="14"/>
        <v>W</v>
      </c>
      <c r="AG59" t="str">
        <f t="shared" si="15"/>
        <v>III</v>
      </c>
    </row>
    <row r="60" spans="1:33" x14ac:dyDescent="0.15">
      <c r="A60">
        <f>'družstvá 2.preteky'!C60</f>
        <v>28</v>
      </c>
      <c r="B60" t="str">
        <f>'družstvá 2.preteky'!C59</f>
        <v>vv</v>
      </c>
      <c r="C60">
        <f>'družstvá 2.preteky'!$B$59</f>
        <v>0</v>
      </c>
      <c r="D60">
        <v>28</v>
      </c>
      <c r="E60" t="str">
        <f t="shared" si="8"/>
        <v>vv</v>
      </c>
      <c r="F60">
        <f t="shared" si="9"/>
        <v>0</v>
      </c>
      <c r="J60">
        <f>'družstvá 2.preteky'!F60</f>
        <v>28</v>
      </c>
      <c r="K60" t="str">
        <f>'družstvá 2.preteky'!F59</f>
        <v>dd</v>
      </c>
      <c r="L60">
        <f>'družstvá 2.preteky'!$B$59</f>
        <v>0</v>
      </c>
      <c r="M60">
        <v>28</v>
      </c>
      <c r="N60" t="str">
        <f t="shared" si="10"/>
        <v>dd</v>
      </c>
      <c r="O60">
        <f t="shared" si="11"/>
        <v>0</v>
      </c>
      <c r="S60">
        <f>'družstvá 2.preteky'!I60</f>
        <v>28</v>
      </c>
      <c r="T60" t="str">
        <f>'družstvá 2.preteky'!I59</f>
        <v>cc</v>
      </c>
      <c r="U60">
        <f>'družstvá 2.preteky'!$B$59</f>
        <v>0</v>
      </c>
      <c r="V60">
        <v>28</v>
      </c>
      <c r="W60" t="str">
        <f t="shared" si="12"/>
        <v>cc</v>
      </c>
      <c r="X60">
        <f t="shared" si="13"/>
        <v>0</v>
      </c>
      <c r="AB60">
        <f>'družstvá 2.preteky'!L60</f>
        <v>28</v>
      </c>
      <c r="AC60" t="str">
        <f>'družstvá 2.preteky'!L59</f>
        <v>bb</v>
      </c>
      <c r="AD60">
        <f>'družstvá 2.preteky'!$B$59</f>
        <v>0</v>
      </c>
      <c r="AE60">
        <v>28</v>
      </c>
      <c r="AF60" t="str">
        <f t="shared" si="14"/>
        <v>bb</v>
      </c>
      <c r="AG60">
        <f t="shared" si="15"/>
        <v>0</v>
      </c>
    </row>
    <row r="61" spans="1:33" x14ac:dyDescent="0.15">
      <c r="A61">
        <f>'družstvá 2.preteky'!C62</f>
        <v>29</v>
      </c>
      <c r="B61" t="str">
        <f>'družstvá 2.preteky'!C61</f>
        <v>a</v>
      </c>
      <c r="C61">
        <f>'družstvá 2.preteky'!$B$61</f>
        <v>0</v>
      </c>
      <c r="D61">
        <v>29</v>
      </c>
      <c r="E61" t="str">
        <f t="shared" si="8"/>
        <v>a</v>
      </c>
      <c r="F61">
        <f t="shared" si="9"/>
        <v>0</v>
      </c>
      <c r="J61">
        <f>'družstvá 2.preteky'!F62</f>
        <v>29</v>
      </c>
      <c r="K61" t="str">
        <f>'družstvá 2.preteky'!F61</f>
        <v>b</v>
      </c>
      <c r="L61">
        <f>'družstvá 2.preteky'!$B$61</f>
        <v>0</v>
      </c>
      <c r="M61">
        <v>29</v>
      </c>
      <c r="N61" t="str">
        <f t="shared" si="10"/>
        <v>b</v>
      </c>
      <c r="O61">
        <f t="shared" si="11"/>
        <v>0</v>
      </c>
      <c r="S61">
        <f>'družstvá 2.preteky'!I62</f>
        <v>29</v>
      </c>
      <c r="T61" t="str">
        <f>'družstvá 2.preteky'!I61</f>
        <v>c</v>
      </c>
      <c r="U61">
        <f>'družstvá 2.preteky'!$B$61</f>
        <v>0</v>
      </c>
      <c r="V61">
        <v>29</v>
      </c>
      <c r="W61" t="str">
        <f t="shared" si="12"/>
        <v>c</v>
      </c>
      <c r="X61">
        <f t="shared" si="13"/>
        <v>0</v>
      </c>
      <c r="AB61">
        <f>'družstvá 2.preteky'!L62</f>
        <v>29</v>
      </c>
      <c r="AC61" t="str">
        <f>'družstvá 2.preteky'!L61</f>
        <v>d</v>
      </c>
      <c r="AD61">
        <f>'družstvá 2.preteky'!$B$61</f>
        <v>0</v>
      </c>
      <c r="AE61">
        <v>29</v>
      </c>
      <c r="AF61" t="str">
        <f t="shared" si="14"/>
        <v>d</v>
      </c>
      <c r="AG61">
        <f t="shared" si="15"/>
        <v>0</v>
      </c>
    </row>
    <row r="62" spans="1:33" x14ac:dyDescent="0.15">
      <c r="A62">
        <f>'družstvá 2.preteky'!C64</f>
        <v>30</v>
      </c>
      <c r="B62" t="str">
        <f>'družstvá 2.preteky'!C63</f>
        <v>e</v>
      </c>
      <c r="C62">
        <f>'družstvá 2.preteky'!$B$63</f>
        <v>0</v>
      </c>
      <c r="D62">
        <v>30</v>
      </c>
      <c r="E62" t="str">
        <f t="shared" si="8"/>
        <v>e</v>
      </c>
      <c r="F62">
        <f t="shared" si="9"/>
        <v>0</v>
      </c>
      <c r="J62">
        <f>'družstvá 2.preteky'!F64</f>
        <v>30</v>
      </c>
      <c r="K62" t="str">
        <f>'družstvá 2.preteky'!F63</f>
        <v>f</v>
      </c>
      <c r="L62">
        <f>'družstvá 2.preteky'!$B$6</f>
        <v>0</v>
      </c>
      <c r="M62">
        <v>30</v>
      </c>
      <c r="N62" t="str">
        <f t="shared" si="10"/>
        <v>f</v>
      </c>
      <c r="O62">
        <f t="shared" si="11"/>
        <v>0</v>
      </c>
      <c r="S62">
        <f>'družstvá 2.preteky'!I64</f>
        <v>30</v>
      </c>
      <c r="T62" t="str">
        <f>'družstvá 2.preteky'!I63</f>
        <v>g</v>
      </c>
      <c r="U62">
        <f>'družstvá 2.preteky'!$B$63</f>
        <v>0</v>
      </c>
      <c r="V62">
        <v>30</v>
      </c>
      <c r="W62" t="str">
        <f t="shared" si="12"/>
        <v>g</v>
      </c>
      <c r="X62">
        <f t="shared" si="13"/>
        <v>0</v>
      </c>
      <c r="AB62">
        <f>'družstvá 2.preteky'!L64</f>
        <v>30</v>
      </c>
      <c r="AC62" t="str">
        <f>'družstvá 2.preteky'!L63</f>
        <v>h</v>
      </c>
      <c r="AD62">
        <f>'družstvá 2.preteky'!$B$63</f>
        <v>0</v>
      </c>
      <c r="AE62">
        <v>30</v>
      </c>
      <c r="AF62" t="str">
        <f t="shared" si="14"/>
        <v>h</v>
      </c>
      <c r="AG62">
        <f t="shared" si="15"/>
        <v>0</v>
      </c>
    </row>
  </sheetData>
  <mergeCells count="120">
    <mergeCell ref="B28:C28"/>
    <mergeCell ref="K28:L28"/>
    <mergeCell ref="T28:U28"/>
    <mergeCell ref="AC28:AD28"/>
    <mergeCell ref="B29:C29"/>
    <mergeCell ref="K29:L29"/>
    <mergeCell ref="T29:U29"/>
    <mergeCell ref="AC29:AD29"/>
    <mergeCell ref="T25:U25"/>
    <mergeCell ref="T26:U26"/>
    <mergeCell ref="AC25:AD25"/>
    <mergeCell ref="AC26:AD26"/>
    <mergeCell ref="B25:C25"/>
    <mergeCell ref="B26:C26"/>
    <mergeCell ref="K25:L25"/>
    <mergeCell ref="K26:L26"/>
    <mergeCell ref="B27:C27"/>
    <mergeCell ref="K27:L27"/>
    <mergeCell ref="T27:U27"/>
    <mergeCell ref="AC27:AD27"/>
    <mergeCell ref="B22:C22"/>
    <mergeCell ref="K22:L22"/>
    <mergeCell ref="T22:U22"/>
    <mergeCell ref="AC22:AD22"/>
    <mergeCell ref="B23:C23"/>
    <mergeCell ref="K23:L23"/>
    <mergeCell ref="T23:U23"/>
    <mergeCell ref="AC23:AD23"/>
    <mergeCell ref="B24:C24"/>
    <mergeCell ref="K24:L24"/>
    <mergeCell ref="T24:U24"/>
    <mergeCell ref="AC24:AD24"/>
    <mergeCell ref="B20:C20"/>
    <mergeCell ref="K20:L20"/>
    <mergeCell ref="T20:U20"/>
    <mergeCell ref="AC20:AD20"/>
    <mergeCell ref="B21:C21"/>
    <mergeCell ref="K21:L21"/>
    <mergeCell ref="T21:U21"/>
    <mergeCell ref="AC21:AD21"/>
    <mergeCell ref="B18:C18"/>
    <mergeCell ref="K18:L18"/>
    <mergeCell ref="T18:U18"/>
    <mergeCell ref="AC18:AD18"/>
    <mergeCell ref="B19:C19"/>
    <mergeCell ref="K19:L19"/>
    <mergeCell ref="T19:U19"/>
    <mergeCell ref="AC19:AD19"/>
    <mergeCell ref="B16:C16"/>
    <mergeCell ref="K16:L16"/>
    <mergeCell ref="T16:U16"/>
    <mergeCell ref="AC16:AD16"/>
    <mergeCell ref="B17:C17"/>
    <mergeCell ref="K17:L17"/>
    <mergeCell ref="T17:U17"/>
    <mergeCell ref="AC17:AD17"/>
    <mergeCell ref="B14:C14"/>
    <mergeCell ref="K14:L14"/>
    <mergeCell ref="T14:U14"/>
    <mergeCell ref="AC14:AD14"/>
    <mergeCell ref="B15:C15"/>
    <mergeCell ref="K15:L15"/>
    <mergeCell ref="T15:U15"/>
    <mergeCell ref="AC15:AD15"/>
    <mergeCell ref="B12:C12"/>
    <mergeCell ref="K12:L12"/>
    <mergeCell ref="T12:U12"/>
    <mergeCell ref="AC12:AD12"/>
    <mergeCell ref="B13:C13"/>
    <mergeCell ref="K13:L13"/>
    <mergeCell ref="T13:U13"/>
    <mergeCell ref="AC13:AD13"/>
    <mergeCell ref="B10:C10"/>
    <mergeCell ref="K10:L10"/>
    <mergeCell ref="T10:U10"/>
    <mergeCell ref="AC10:AD10"/>
    <mergeCell ref="B11:C11"/>
    <mergeCell ref="K11:L11"/>
    <mergeCell ref="T11:U11"/>
    <mergeCell ref="AC11:AD11"/>
    <mergeCell ref="B8:C8"/>
    <mergeCell ref="K8:L8"/>
    <mergeCell ref="T8:U8"/>
    <mergeCell ref="AC8:AD8"/>
    <mergeCell ref="B9:C9"/>
    <mergeCell ref="K9:L9"/>
    <mergeCell ref="T9:U9"/>
    <mergeCell ref="AC9:AD9"/>
    <mergeCell ref="B6:C6"/>
    <mergeCell ref="K6:L6"/>
    <mergeCell ref="T6:U6"/>
    <mergeCell ref="AC6:AD6"/>
    <mergeCell ref="B7:C7"/>
    <mergeCell ref="K7:L7"/>
    <mergeCell ref="T7:U7"/>
    <mergeCell ref="AC7:AD7"/>
    <mergeCell ref="B4:C4"/>
    <mergeCell ref="K4:L4"/>
    <mergeCell ref="T4:U4"/>
    <mergeCell ref="AC4:AD4"/>
    <mergeCell ref="B5:C5"/>
    <mergeCell ref="K5:L5"/>
    <mergeCell ref="T5:U5"/>
    <mergeCell ref="AC5:AD5"/>
    <mergeCell ref="AC2:AE2"/>
    <mergeCell ref="AF2:AH2"/>
    <mergeCell ref="B3:C3"/>
    <mergeCell ref="K3:L3"/>
    <mergeCell ref="T3:U3"/>
    <mergeCell ref="AC3:AD3"/>
    <mergeCell ref="B1:G1"/>
    <mergeCell ref="K1:P1"/>
    <mergeCell ref="T1:Y1"/>
    <mergeCell ref="AC1:AH1"/>
    <mergeCell ref="B2:D2"/>
    <mergeCell ref="E2:G2"/>
    <mergeCell ref="K2:M2"/>
    <mergeCell ref="N2:P2"/>
    <mergeCell ref="T2:V2"/>
    <mergeCell ref="W2:Y2"/>
  </mergeCells>
  <pageMargins left="0.7" right="0.7" top="0.75" bottom="0.75" header="0.3" footer="0.3"/>
  <pageSetup paperSize="9" scale="64" orientation="portrait" horizontalDpi="4294967293" verticalDpi="4294967293" r:id="rId1"/>
  <colBreaks count="3" manualBreakCount="3">
    <brk id="8" max="23" man="1"/>
    <brk id="16" max="33" man="1"/>
    <brk id="25" max="33" man="1"/>
  </colBreaks>
  <drawing r:id="rId2"/>
</worksheet>
</file>

<file path=docProps/app.xml><?xml version="1.0" encoding="utf-8"?>
<Properties xmlns="http://schemas.openxmlformats.org/officeDocument/2006/extended-properties" xmlns:vt="http://schemas.openxmlformats.org/officeDocument/2006/docPropsVTypes">
  <Application>Excel iOS</Application>
  <DocSecurity>0</DocSecurity>
  <ScaleCrop>false</ScaleCrop>
  <HeadingPairs>
    <vt:vector size="4" baseType="variant">
      <vt:variant>
        <vt:lpstr>Hárky</vt:lpstr>
      </vt:variant>
      <vt:variant>
        <vt:i4>13</vt:i4>
      </vt:variant>
      <vt:variant>
        <vt:lpstr>Pomenované rozsahy</vt:lpstr>
      </vt:variant>
      <vt:variant>
        <vt:i4>9</vt:i4>
      </vt:variant>
    </vt:vector>
  </HeadingPairs>
  <TitlesOfParts>
    <vt:vector size="22" baseType="lpstr">
      <vt:lpstr>Zoznam tímov a pretekárov</vt:lpstr>
      <vt:lpstr>družstvá 1.preteky</vt:lpstr>
      <vt:lpstr>družstvá 2.preteky</vt:lpstr>
      <vt:lpstr>Priebežné poradie po 1. a 2. k.</vt:lpstr>
      <vt:lpstr>12 družstiev Pretek č. 3</vt:lpstr>
      <vt:lpstr>12 družstiev Pretek č. 4</vt:lpstr>
      <vt:lpstr>Priebežné poradie po 3. a 4 </vt:lpstr>
      <vt:lpstr>vazne 1.preteky</vt:lpstr>
      <vt:lpstr>vazne 2.preteky</vt:lpstr>
      <vt:lpstr>Jednotlivci</vt:lpstr>
      <vt:lpstr>Jednotlivci na zoradenie</vt:lpstr>
      <vt:lpstr>Sheet2</vt:lpstr>
      <vt:lpstr>Sheet1</vt:lpstr>
      <vt:lpstr>12 družstiev Pretek č. 3!Oblasť_tlače</vt:lpstr>
      <vt:lpstr>12 družstiev Pretek č. 4!Oblasť_tlače</vt:lpstr>
      <vt:lpstr>družstvá 1.preteky!Oblasť_tlače</vt:lpstr>
      <vt:lpstr>družstvá 2.preteky!Oblasť_tlače</vt:lpstr>
      <vt:lpstr>Jednotlivci na zoradenie!Oblasť_tlače</vt:lpstr>
      <vt:lpstr>Priebežné poradie po 1. a 2. k.!Oblasť_tlače</vt:lpstr>
      <vt:lpstr>Priebežné poradie po 3. a 4 !Oblasť_tlače</vt:lpstr>
      <vt:lpstr>vazne 1.preteky!Oblasť_tlače</vt:lpstr>
      <vt:lpstr>vazne 2.preteky!Oblasť_tlače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luboš</dc:creator>
  <cp:lastModifiedBy>lenovo</cp:lastModifiedBy>
  <cp:lastPrinted>2019-10-06T14:53:57Z</cp:lastPrinted>
  <dcterms:created xsi:type="dcterms:W3CDTF">2006-09-08T20:43:32Z</dcterms:created>
  <dcterms:modified xsi:type="dcterms:W3CDTF">2019-10-07T05:29:59Z</dcterms:modified>
</cp:coreProperties>
</file>